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engineerscanada.sharepoint.com/sites/communications/Translations  completed/Equity, diversity, and inclusion/Reports/"/>
    </mc:Choice>
  </mc:AlternateContent>
  <xr:revisionPtr revIDLastSave="0" documentId="8_{FC485E79-6B3B-4F4C-80C3-81ABE7D949B3}" xr6:coauthVersionLast="47" xr6:coauthVersionMax="47" xr10:uidLastSave="{00000000-0000-0000-0000-000000000000}"/>
  <bookViews>
    <workbookView minimized="1" xWindow="4830" yWindow="2460" windowWidth="21600" windowHeight="10995" tabRatio="907" firstSheet="5" activeTab="5" xr2:uid="{00000000-000D-0000-FFFF-FFFF00000000}"/>
  </bookViews>
  <sheets>
    <sheet name="Membership (Table 1)" sheetId="4" r:id="rId1"/>
    <sheet name="Newly Licensed (Table 2)" sheetId="2" r:id="rId2"/>
    <sheet name="Newly Licensed trend (Table 3)" sheetId="5" r:id="rId3"/>
    <sheet name="EIT (Table 4)" sheetId="10" r:id="rId4"/>
    <sheet name="Students" sheetId="8" r:id="rId5"/>
    <sheet name="Internal Trade Applicants"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7" l="1"/>
  <c r="L5" i="7"/>
  <c r="K5" i="7"/>
  <c r="J5" i="7"/>
  <c r="I5" i="7"/>
  <c r="H5" i="7"/>
  <c r="G5" i="7"/>
  <c r="F5" i="7"/>
  <c r="E5" i="7"/>
  <c r="D5" i="7"/>
  <c r="C5" i="7"/>
  <c r="N5" i="7" s="1"/>
  <c r="B5" i="7"/>
  <c r="N4" i="7"/>
  <c r="N3" i="7"/>
  <c r="N2" i="7"/>
  <c r="M5" i="8"/>
  <c r="L5" i="8"/>
  <c r="K5" i="8"/>
  <c r="J5" i="8"/>
  <c r="I5" i="8"/>
  <c r="H5" i="8"/>
  <c r="G5" i="8"/>
  <c r="F5" i="8"/>
  <c r="E5" i="8"/>
  <c r="D5" i="8"/>
  <c r="C5" i="8"/>
  <c r="N5" i="8" s="1"/>
  <c r="B5" i="8"/>
  <c r="N4" i="8"/>
  <c r="N3" i="8"/>
  <c r="N2" i="8"/>
  <c r="J6" i="10"/>
  <c r="I6" i="10"/>
  <c r="E6" i="10"/>
  <c r="D6" i="10"/>
  <c r="K5" i="10"/>
  <c r="K4" i="10"/>
  <c r="K3" i="10"/>
  <c r="J2" i="10"/>
  <c r="I2" i="10"/>
  <c r="H2" i="10"/>
  <c r="H6" i="10" s="1"/>
  <c r="G2" i="10"/>
  <c r="G6" i="10" s="1"/>
  <c r="F2" i="10"/>
  <c r="F6" i="10" s="1"/>
  <c r="E2" i="10"/>
  <c r="D2" i="10"/>
  <c r="K6" i="5"/>
  <c r="J6" i="5"/>
  <c r="I6" i="5"/>
  <c r="D6" i="5"/>
  <c r="K2" i="5"/>
  <c r="J2" i="5"/>
  <c r="I2" i="5"/>
  <c r="H2" i="5"/>
  <c r="H6" i="5" s="1"/>
  <c r="G2" i="5"/>
  <c r="G6" i="5" s="1"/>
  <c r="F2" i="5"/>
  <c r="F6" i="5" s="1"/>
  <c r="E2" i="5"/>
  <c r="E6" i="5" s="1"/>
  <c r="D2" i="5"/>
  <c r="L20" i="2"/>
  <c r="K20" i="2"/>
  <c r="J20" i="2"/>
  <c r="I20" i="2"/>
  <c r="H20" i="2"/>
  <c r="G20" i="2"/>
  <c r="F20" i="2"/>
  <c r="E20" i="2"/>
  <c r="D20" i="2"/>
  <c r="C20" i="2"/>
  <c r="B20" i="2"/>
  <c r="N20" i="2" s="1"/>
  <c r="N19" i="2"/>
  <c r="N18" i="2"/>
  <c r="N17" i="2"/>
  <c r="M16" i="2"/>
  <c r="L16" i="2"/>
  <c r="K16" i="2"/>
  <c r="J16" i="2"/>
  <c r="I16" i="2"/>
  <c r="H16" i="2"/>
  <c r="G16" i="2"/>
  <c r="F16" i="2"/>
  <c r="E16" i="2"/>
  <c r="D16" i="2"/>
  <c r="C16" i="2"/>
  <c r="B16" i="2"/>
  <c r="N16" i="2" s="1"/>
  <c r="N15" i="2"/>
  <c r="N14" i="2"/>
  <c r="N13" i="2"/>
  <c r="M12" i="2"/>
  <c r="L12" i="2"/>
  <c r="L5" i="2" s="1"/>
  <c r="L6" i="2" s="1"/>
  <c r="K12" i="2"/>
  <c r="K5" i="2" s="1"/>
  <c r="K6" i="2" s="1"/>
  <c r="J12" i="2"/>
  <c r="J5" i="2" s="1"/>
  <c r="J6" i="2" s="1"/>
  <c r="I12" i="2"/>
  <c r="I5" i="2" s="1"/>
  <c r="I6" i="2" s="1"/>
  <c r="H12" i="2"/>
  <c r="H5" i="2" s="1"/>
  <c r="H6" i="2" s="1"/>
  <c r="G12" i="2"/>
  <c r="F12" i="2"/>
  <c r="E12" i="2"/>
  <c r="D12" i="2"/>
  <c r="D5" i="2" s="1"/>
  <c r="D6" i="2" s="1"/>
  <c r="C12" i="2"/>
  <c r="C5" i="2" s="1"/>
  <c r="C6" i="2" s="1"/>
  <c r="B12" i="2"/>
  <c r="N12" i="2" s="1"/>
  <c r="N11" i="2"/>
  <c r="N10" i="2"/>
  <c r="N9" i="2"/>
  <c r="M5" i="2"/>
  <c r="M6" i="2" s="1"/>
  <c r="G5" i="2"/>
  <c r="G6" i="2" s="1"/>
  <c r="F5" i="2"/>
  <c r="F6" i="2" s="1"/>
  <c r="E5" i="2"/>
  <c r="E6" i="2" s="1"/>
  <c r="M4" i="2"/>
  <c r="L4" i="2"/>
  <c r="K4" i="2"/>
  <c r="J4" i="2"/>
  <c r="I4" i="2"/>
  <c r="H4" i="2"/>
  <c r="G4" i="2"/>
  <c r="F4" i="2"/>
  <c r="E4" i="2"/>
  <c r="D4" i="2"/>
  <c r="C4" i="2"/>
  <c r="J2" i="2"/>
  <c r="M37" i="4"/>
  <c r="L37" i="4"/>
  <c r="K37" i="4"/>
  <c r="J37" i="4"/>
  <c r="I37" i="4"/>
  <c r="I6" i="4" s="1"/>
  <c r="H37" i="4"/>
  <c r="H6" i="4" s="1"/>
  <c r="H5" i="4" s="1"/>
  <c r="F37" i="4"/>
  <c r="E37" i="4"/>
  <c r="D37" i="4"/>
  <c r="C37" i="4"/>
  <c r="B37" i="4"/>
  <c r="N37" i="4" s="1"/>
  <c r="N36" i="4"/>
  <c r="L5" i="10" s="1"/>
  <c r="N35" i="4"/>
  <c r="L4" i="10" s="1"/>
  <c r="G35" i="4"/>
  <c r="G37" i="4" s="1"/>
  <c r="G6" i="4" s="1"/>
  <c r="G34" i="4"/>
  <c r="N34" i="4" s="1"/>
  <c r="M33" i="4"/>
  <c r="L33" i="4"/>
  <c r="K33" i="4"/>
  <c r="J33" i="4"/>
  <c r="J6" i="4" s="1"/>
  <c r="I33" i="4"/>
  <c r="H33" i="4"/>
  <c r="G33" i="4"/>
  <c r="F33" i="4"/>
  <c r="E33" i="4"/>
  <c r="D33" i="4"/>
  <c r="C33" i="4"/>
  <c r="B33" i="4"/>
  <c r="N33" i="4" s="1"/>
  <c r="N32" i="4"/>
  <c r="N31" i="4"/>
  <c r="N30" i="4"/>
  <c r="M29" i="4"/>
  <c r="L29" i="4"/>
  <c r="K29" i="4"/>
  <c r="J29" i="4"/>
  <c r="I29" i="4"/>
  <c r="H29" i="4"/>
  <c r="G29" i="4"/>
  <c r="F29" i="4"/>
  <c r="E29" i="4"/>
  <c r="D29" i="4"/>
  <c r="C29" i="4"/>
  <c r="B29" i="4"/>
  <c r="N29" i="4" s="1"/>
  <c r="N28" i="4"/>
  <c r="N27" i="4"/>
  <c r="N26" i="4"/>
  <c r="M25" i="4"/>
  <c r="L25" i="4"/>
  <c r="K25" i="4"/>
  <c r="J25" i="4"/>
  <c r="I25" i="4"/>
  <c r="H25" i="4"/>
  <c r="G25" i="4"/>
  <c r="F25" i="4"/>
  <c r="E25" i="4"/>
  <c r="D25" i="4"/>
  <c r="C25" i="4"/>
  <c r="B25" i="4"/>
  <c r="N25" i="4" s="1"/>
  <c r="N24" i="4"/>
  <c r="N23" i="4"/>
  <c r="N22" i="4"/>
  <c r="M21" i="4"/>
  <c r="L21" i="4"/>
  <c r="K21" i="4"/>
  <c r="J21" i="4"/>
  <c r="I21" i="4"/>
  <c r="H21" i="4"/>
  <c r="G21" i="4"/>
  <c r="F21" i="4"/>
  <c r="E21" i="4"/>
  <c r="D21" i="4"/>
  <c r="C21" i="4"/>
  <c r="B21" i="4"/>
  <c r="N21" i="4" s="1"/>
  <c r="N20" i="4"/>
  <c r="N19" i="4"/>
  <c r="N18" i="4"/>
  <c r="M17" i="4"/>
  <c r="L17" i="4"/>
  <c r="K17" i="4"/>
  <c r="J17" i="4"/>
  <c r="I17" i="4"/>
  <c r="H17" i="4"/>
  <c r="G17" i="4"/>
  <c r="F17" i="4"/>
  <c r="E17" i="4"/>
  <c r="D17" i="4"/>
  <c r="C17" i="4"/>
  <c r="B17" i="4"/>
  <c r="N17" i="4" s="1"/>
  <c r="N16" i="4"/>
  <c r="N15" i="4"/>
  <c r="N14" i="4"/>
  <c r="M13" i="4"/>
  <c r="L13" i="4"/>
  <c r="K13" i="4"/>
  <c r="J13" i="4"/>
  <c r="I13" i="4"/>
  <c r="H13" i="4"/>
  <c r="G13" i="4"/>
  <c r="F13" i="4"/>
  <c r="E13" i="4"/>
  <c r="D13" i="4"/>
  <c r="C13" i="4"/>
  <c r="B13" i="4"/>
  <c r="N13" i="4" s="1"/>
  <c r="N12" i="4"/>
  <c r="N11" i="4"/>
  <c r="N10" i="4"/>
  <c r="M6" i="4"/>
  <c r="L6" i="4"/>
  <c r="K6" i="4"/>
  <c r="F6" i="4"/>
  <c r="E6" i="4"/>
  <c r="D6" i="4"/>
  <c r="C6" i="4"/>
  <c r="B6" i="4"/>
  <c r="F5" i="4"/>
  <c r="M4" i="4"/>
  <c r="L4" i="4"/>
  <c r="K4" i="4"/>
  <c r="J4" i="4"/>
  <c r="I4" i="4"/>
  <c r="H4" i="4"/>
  <c r="G4" i="4"/>
  <c r="F4" i="4"/>
  <c r="E4" i="4"/>
  <c r="D4" i="4"/>
  <c r="C4" i="4"/>
  <c r="B4" i="4"/>
  <c r="M3" i="4"/>
  <c r="M5" i="4" s="1"/>
  <c r="L3" i="4"/>
  <c r="L5" i="4" s="1"/>
  <c r="K3" i="4"/>
  <c r="K5" i="4" s="1"/>
  <c r="J3" i="4"/>
  <c r="I3" i="4"/>
  <c r="I5" i="4" s="1"/>
  <c r="H3" i="4"/>
  <c r="F3" i="4"/>
  <c r="E3" i="4"/>
  <c r="E5" i="4" s="1"/>
  <c r="D3" i="4"/>
  <c r="D5" i="4" s="1"/>
  <c r="C3" i="4"/>
  <c r="C5" i="4" s="1"/>
  <c r="B3" i="4"/>
  <c r="B5" i="4" s="1"/>
  <c r="M2" i="4"/>
  <c r="L2" i="4"/>
  <c r="K2" i="4"/>
  <c r="J2" i="4"/>
  <c r="I2" i="4"/>
  <c r="H2" i="4"/>
  <c r="G2" i="4"/>
  <c r="F2" i="4"/>
  <c r="E2" i="4"/>
  <c r="D2" i="4"/>
  <c r="C2" i="4"/>
  <c r="B2" i="4"/>
  <c r="K2" i="10" l="1"/>
  <c r="K6" i="10" s="1"/>
  <c r="J5" i="4"/>
  <c r="N2" i="4"/>
  <c r="L3" i="10"/>
  <c r="L2" i="10" s="1"/>
  <c r="L6" i="10" s="1"/>
  <c r="N6" i="4"/>
  <c r="N3" i="4"/>
  <c r="B5" i="2"/>
  <c r="B6" i="2" s="1"/>
  <c r="N4" i="4"/>
  <c r="G3" i="4"/>
  <c r="G5" i="4" s="1"/>
  <c r="N6" i="2"/>
  <c r="I34" i="2"/>
  <c r="N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tc={1C4605AD-48E9-4AFF-961A-D42349B748DA}</author>
  </authors>
  <commentList>
    <comment ref="G34" authorId="0" shapeId="0" xr:uid="{1C4605AD-48E9-4AFF-961A-D42349B748DA}">
      <text>
        <t xml:space="preserve">[Threaded comment]
Your version of Excel allows you to read this threaded comment; however, any edits to it will get removed if the file is opened in a newer version of Excel. Learn more: https://go.microsoft.com/fwlink/?linkid=870924
Comment:
    OIQ CEP was missing </t>
      </text>
    </comment>
  </commentList>
</comments>
</file>

<file path=xl/sharedStrings.xml><?xml version="1.0" encoding="utf-8"?>
<sst xmlns="http://schemas.openxmlformats.org/spreadsheetml/2006/main" count="137" uniqueCount="94">
  <si>
    <t>Alberta</t>
  </si>
  <si>
    <t>Saskatchewan</t>
  </si>
  <si>
    <t>Manitoba</t>
  </si>
  <si>
    <t>Ontario</t>
  </si>
  <si>
    <t>Yukon</t>
  </si>
  <si>
    <t>TOTAL</t>
  </si>
  <si>
    <t>Membres ingénieurs (hommes)</t>
  </si>
  <si>
    <t>Membres ingénieurs (femmes)</t>
  </si>
  <si>
    <t>Membres ingénieurs (non binaires) *</t>
  </si>
  <si>
    <t>% de membres s’identifiant comme des femmes</t>
  </si>
  <si>
    <t>TOTAL - Membres ingénieurs **</t>
  </si>
  <si>
    <t xml:space="preserve">** La catégorie « membres » comprend les ingénieurs en exercice (catégorie exclusive), les détenteurs de permis temporaire, les détenteurs de permis d’exercice, les détenteurs de permis restrictif, les ingénieurs non actifs, les membres à vie et les ingénieurs stagiaires/juniors).  Elle ne comprend pas les étudiants ni les candidats en vertu de l’Accord sur le commerce intérieur._x000D_
</t>
  </si>
  <si>
    <t>Catégories de membres</t>
  </si>
  <si>
    <t>Ingénieurs en exercice (cat. exclusive) (hommes)</t>
  </si>
  <si>
    <t>Ingénieurs en exercice (cat. exclusive) (femmes)</t>
  </si>
  <si>
    <t>Ingénieurs en exercice (cat. exclusive)  (non binaires)</t>
  </si>
  <si>
    <t>Total - Ingénieurs en exercice (cat. exclusive)</t>
  </si>
  <si>
    <t>Détenteurs de permis temporaire (hommes)</t>
  </si>
  <si>
    <t>Détenteurs de permis temporaire (femmes)</t>
  </si>
  <si>
    <t>Détenteurs de permis temporaire (non binaires)</t>
  </si>
  <si>
    <t>Total - Détenteurs de permis temporaire</t>
  </si>
  <si>
    <t>Détenteurs de permis d’exercice (hommes)</t>
  </si>
  <si>
    <t>Détenteurs de permis d’exercice (femmes)</t>
  </si>
  <si>
    <t>Détenteurs de permis d’exercice (non binaires)</t>
  </si>
  <si>
    <t>Total - Détenteurs de permis d’exercice</t>
  </si>
  <si>
    <t>Détenteurs de permis restrictif (hommes)</t>
  </si>
  <si>
    <t>Détenteurs de permis restrictif (femmes)</t>
  </si>
  <si>
    <t>Détenteurs de permis restrictif (non binaires)</t>
  </si>
  <si>
    <t>Total - Détenteurs de permis restrictif</t>
  </si>
  <si>
    <t>Membres à cotisation réduite, non actifs ou retraités (hommes)</t>
  </si>
  <si>
    <t>Membres à cotisation réduite, non actifs ou retraités (femmes)</t>
  </si>
  <si>
    <t>Membres à cotisation réduite, non actifs ou retraités (non binaires)</t>
  </si>
  <si>
    <t xml:space="preserve">Total - Membres à cotisation réduite, non actifs ou retraités </t>
  </si>
  <si>
    <t>Membres à vie (hommes)</t>
  </si>
  <si>
    <t>Membres à vie (femmes)</t>
  </si>
  <si>
    <t>Membres à vie (non binaires)</t>
  </si>
  <si>
    <t>Total - Membres à vie</t>
  </si>
  <si>
    <t>Ingénieurs stagiaires (hommes)</t>
  </si>
  <si>
    <t>Ingénieurs stagiaires (femmes)</t>
  </si>
  <si>
    <t>Ingénieurs stagiaires (non binaires)</t>
  </si>
  <si>
    <t>Ingénieurs nouvellement titulaires</t>
  </si>
  <si>
    <t>Ingénieurs nouvellement titulaires (hommes)</t>
  </si>
  <si>
    <t>Ingénieurs nouvellement titulaires (femmes)</t>
  </si>
  <si>
    <t>Ingénieurs nouvellement titulaires (non binaires)</t>
  </si>
  <si>
    <t>30 en 30*</t>
  </si>
  <si>
    <t>Ventilation des ingénieurs nouvellement titulaires</t>
  </si>
  <si>
    <t>Ingénieurs nouvellement titulaires issus de programmes agréés par le BCAPG (hommes)</t>
  </si>
  <si>
    <t>Ingénieurs nouvellement titulaires issus de programmes agréés par le BCAPG (femmes)</t>
  </si>
  <si>
    <t>Ingénieurs nouvellement titulaires issus de programmes agréés par le BCAPG (non binaires)</t>
  </si>
  <si>
    <t>Total - Ingénieurs nouvellement titulaires issus de programmes agréés par le BCAPG</t>
  </si>
  <si>
    <t>Ingénieurs nouvellement titulaires formés à l’étranger (hommes)</t>
  </si>
  <si>
    <t>Ingénieurs nouvellement titulaires formés à l’étranger (femmes)</t>
  </si>
  <si>
    <t>Ingénieurs nouvellement titulaires formés à l’étranger (non binaires)</t>
  </si>
  <si>
    <t xml:space="preserve">Total - Ingénieurs nouvellement titulaires formés à l’étranger </t>
  </si>
  <si>
    <t>Ingénieurs nouvellement titulaires admis par un autre moyen (hommes)</t>
  </si>
  <si>
    <t>Ingénieurs nouvellement titulaires admis par un autre moyen (femmes)</t>
  </si>
  <si>
    <t>Ingénieurs nouvellement titulaires admis par un autre moyen (non binaires)</t>
  </si>
  <si>
    <t>Total - Ingénieurs nouvellement titulaires admis par un autre moyen</t>
  </si>
  <si>
    <t>-</t>
  </si>
  <si>
    <t>* Pourcentage des ingénieurs nouvellement titulaires qui s’identifient comme des femmes</t>
  </si>
  <si>
    <t>Figure 2.1  - Tendance nationale - 30 en 30</t>
  </si>
  <si>
    <t xml:space="preserve"> Pourcentage national de 30 en 30 </t>
  </si>
  <si>
    <t>Date</t>
  </si>
  <si>
    <t>30 en 30</t>
  </si>
  <si>
    <t>Ingénieurs nouvellement titulaires à l’échelle nationale</t>
  </si>
  <si>
    <t>Total - Ingénieurs nouvellement titulaires (hommes)</t>
  </si>
  <si>
    <t>Total - Ingénieurs nouvellement titulaires (femmes)</t>
  </si>
  <si>
    <t>Total - Ingénieurs nouvellement titulaires (non binaires)</t>
  </si>
  <si>
    <t>30 en 30 - Pourcentage de femmes ingénieures nouvellement titulaires</t>
  </si>
  <si>
    <t>Ingénieurs stagiaires</t>
  </si>
  <si>
    <t>Total - Ingénieurs stagiaires (hommes)</t>
  </si>
  <si>
    <t>Total - Ingénieurs stagiaires (femmes)</t>
  </si>
  <si>
    <t>Total - Ingénieurs stagiaires (non binaires)</t>
  </si>
  <si>
    <t>Pourcentage d’ingénieures stagiaires</t>
  </si>
  <si>
    <t>Étudiants en génie (hommes)</t>
  </si>
  <si>
    <t>Étudiants en génie (femmes)</t>
  </si>
  <si>
    <t>Étudiants en génie (non binaires)</t>
  </si>
  <si>
    <t>Total - Membres étudiants en génie</t>
  </si>
  <si>
    <t>Candidats en vertu de l’Accord sur le commerce intérieur (hommes)</t>
  </si>
  <si>
    <t>Candidats en vertu de l’Accord sur le commerce intérieur (femmes)</t>
  </si>
  <si>
    <t>Candidats en vertu de l’Accord sur le commerce intérieur (non binaires)</t>
  </si>
  <si>
    <t>Total - Candidats en vertu de l’Accord sur le commerce intérieur**</t>
  </si>
  <si>
    <t>**Les candidats en vertu de l’Accord sur le commerce intérieur sont des ingénieurs titulaires d’un permis dans une province ou un territoire qui souhaitent obtenir un permis d’exercice dans une autre province ou un autre territoire.</t>
  </si>
  <si>
    <t xml:space="preserve">*Aux fins de la présente enquête, la catégorie non binaire ne comprend pas exclusivement les personnes qui s’identifient comme non binaire, mais peut également comprendre les personnes qui ont choisi les options « autre », « ne souhaite pas divulguer » et « non applicable ». Pour cette raison, la catégorie non binaire pour les membres de la Colombie-Britannique a été laissée en blanc, mais tous les totaux reflètent tous les participants à l’enquête, y compris ceux qui ont répondu au-delà d’une catégorie binaire homme-femme. </t>
  </si>
  <si>
    <t>Catégorie</t>
  </si>
  <si>
    <t>Colombie-Britannique</t>
  </si>
  <si>
    <t>Québec</t>
  </si>
  <si>
    <t>Nouveau-Brunswick</t>
  </si>
  <si>
    <t>Nouvelle-Écosse</t>
  </si>
  <si>
    <t>Île-du-Prince-Édouard</t>
  </si>
  <si>
    <t>Terre-Neuve-et-Labrador</t>
  </si>
  <si>
    <t>Territoires du Nord-Ouest</t>
  </si>
  <si>
    <t>Total - Ingénieurs stagiaires</t>
  </si>
  <si>
    <t>Total - Ingénieurs nouvellement titulaires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</si>
</sst>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00%"/>
  </numFmts>
  <fonts count="18"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font>
    <font>
      <i/>
      <sz val="11"/>
      <color theme="1"/>
      <name val="Calibri"/>
      <family val="2"/>
      <scheme val="minor"/>
    </font>
    <font>
      <b/>
      <sz val="12"/>
      <color theme="0"/>
      <name val="Calibri"/>
      <family val="2"/>
      <scheme val="minor"/>
    </font>
    <font>
      <sz val="12"/>
      <color theme="1"/>
      <name val="Calibri"/>
      <family val="2"/>
      <scheme val="minor"/>
    </font>
    <font>
      <strike/>
      <sz val="11"/>
      <color theme="1"/>
      <name val="Calibri"/>
      <family val="2"/>
      <scheme val="minor"/>
    </font>
    <font>
      <sz val="11"/>
      <color rgb="FF006100"/>
      <name val="Calibri"/>
      <family val="2"/>
      <scheme val="minor"/>
    </font>
    <font>
      <sz val="11"/>
      <color rgb="FF9C0006"/>
      <name val="Calibri"/>
      <family val="2"/>
      <scheme val="minor"/>
    </font>
    <font>
      <b/>
      <sz val="11"/>
      <color rgb="FF006100"/>
      <name val="Calibri"/>
      <family val="2"/>
      <scheme val="minor"/>
    </font>
    <font>
      <sz val="11"/>
      <color rgb="FFFF0000"/>
      <name val="Calibri"/>
      <family val="2"/>
      <scheme val="minor"/>
    </font>
    <font>
      <sz val="11"/>
      <color rgb="FF9C5700"/>
      <name val="Calibri"/>
      <family val="2"/>
      <scheme val="minor"/>
    </font>
    <font>
      <sz val="11"/>
      <name val="Calibri"/>
      <family val="2"/>
      <scheme val="minor"/>
    </font>
    <font>
      <b/>
      <sz val="11"/>
      <color rgb="FF9C0006"/>
      <name val="Calibri"/>
      <family val="2"/>
      <scheme val="minor"/>
    </font>
    <font>
      <b/>
      <sz val="11"/>
      <name val="Calibri"/>
      <family val="2"/>
      <scheme val="minor"/>
    </font>
    <font>
      <sz val="11"/>
      <color theme="2" tint="-9.9948118533890809E-2"/>
      <name val="Calibri"/>
      <family val="2"/>
      <scheme val="minor"/>
    </font>
    <font>
      <sz val="11"/>
      <color theme="1"/>
      <name val="Calibri"/>
      <family val="2"/>
      <scheme val="minor"/>
    </font>
  </fonts>
  <fills count="17">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003C71"/>
        <bgColor indexed="64"/>
      </patternFill>
    </fill>
    <fill>
      <patternFill patternType="solid">
        <fgColor theme="0" tint="-0.14996795556505021"/>
        <bgColor indexed="64"/>
      </patternFill>
    </fill>
    <fill>
      <patternFill patternType="solid">
        <fgColor theme="2" tint="-9.9948118533890809E-2"/>
        <bgColor indexed="64"/>
      </patternFill>
    </fill>
    <fill>
      <patternFill patternType="solid">
        <fgColor theme="3" tint="0.39997558519241921"/>
        <bgColor indexed="64"/>
      </patternFill>
    </fill>
    <fill>
      <patternFill patternType="solid">
        <fgColor rgb="FFD9D9D9"/>
        <bgColor indexed="64"/>
      </patternFill>
    </fill>
    <fill>
      <patternFill patternType="solid">
        <fgColor rgb="FFAEAAAA"/>
        <bgColor indexed="64"/>
      </patternFill>
    </fill>
    <fill>
      <patternFill patternType="solid">
        <fgColor rgb="FF8497B0"/>
        <bgColor indexed="64"/>
      </patternFill>
    </fill>
    <fill>
      <patternFill patternType="solid">
        <fgColor theme="6" tint="0.59996337778862885"/>
        <bgColor indexed="64"/>
      </patternFill>
    </fill>
    <fill>
      <patternFill patternType="solid">
        <fgColor theme="2"/>
        <bgColor indexed="64"/>
      </patternFill>
    </fill>
    <fill>
      <patternFill patternType="solid">
        <fgColor theme="4" tint="-0.49995422223578601"/>
        <bgColor indexed="64"/>
      </patternFill>
    </fill>
    <fill>
      <patternFill patternType="solid">
        <fgColor theme="8" tint="-0.49995422223578601"/>
        <bgColor indexed="64"/>
      </patternFill>
    </fill>
    <fill>
      <patternFill patternType="solid">
        <fgColor theme="0"/>
        <bgColor indexed="64"/>
      </patternFill>
    </fill>
  </fills>
  <borders count="29">
    <border>
      <left/>
      <right/>
      <top/>
      <bottom/>
      <diagonal/>
    </border>
    <border>
      <left style="medium">
        <color auto="1"/>
      </left>
      <right style="thick">
        <color theme="0"/>
      </right>
      <top style="medium">
        <color auto="1"/>
      </top>
      <bottom style="thick">
        <color theme="0"/>
      </bottom>
      <diagonal/>
    </border>
    <border>
      <left style="thick">
        <color theme="0"/>
      </left>
      <right style="thick">
        <color theme="0"/>
      </right>
      <top style="medium">
        <color auto="1"/>
      </top>
      <bottom style="thick">
        <color theme="0"/>
      </bottom>
      <diagonal/>
    </border>
    <border>
      <left/>
      <right style="medium">
        <color auto="1"/>
      </right>
      <top style="medium">
        <color auto="1"/>
      </top>
      <bottom/>
      <diagonal/>
    </border>
    <border>
      <left style="thick">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n">
        <color auto="1"/>
      </bottom>
      <diagonal/>
    </border>
    <border>
      <left style="thick">
        <color theme="0"/>
      </left>
      <right style="thick">
        <color theme="0"/>
      </right>
      <top style="thick">
        <color theme="0"/>
      </top>
      <bottom/>
      <diagonal/>
    </border>
    <border>
      <left/>
      <right style="thick">
        <color rgb="FFFFFFFF"/>
      </right>
      <top/>
      <bottom style="thick">
        <color rgb="FFFFFFFF"/>
      </bottom>
      <diagonal/>
    </border>
    <border>
      <left style="thick">
        <color theme="0"/>
      </left>
      <right style="thick">
        <color theme="0"/>
      </right>
      <top/>
      <bottom/>
      <diagonal/>
    </border>
    <border>
      <left style="medium">
        <color theme="0"/>
      </left>
      <right style="medium">
        <color theme="0"/>
      </right>
      <top style="medium">
        <color theme="0"/>
      </top>
      <bottom style="medium">
        <color theme="0"/>
      </bottom>
      <diagonal/>
    </border>
    <border>
      <left style="thick">
        <color theme="0"/>
      </left>
      <right/>
      <top style="thick">
        <color theme="0"/>
      </top>
      <bottom style="thick">
        <color theme="0"/>
      </bottom>
      <diagonal/>
    </border>
    <border>
      <left style="thick">
        <color theme="0"/>
      </left>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rgb="FFFFFFFF"/>
      </left>
      <right style="medium">
        <color rgb="FFFFFFFF"/>
      </right>
      <top style="thin">
        <color theme="0"/>
      </top>
      <bottom style="thin">
        <color theme="0"/>
      </bottom>
      <diagonal/>
    </border>
    <border>
      <left style="medium">
        <color rgb="FFFFFFFF"/>
      </left>
      <right style="thin">
        <color theme="0"/>
      </right>
      <top style="thin">
        <color theme="0"/>
      </top>
      <bottom style="thin">
        <color theme="0"/>
      </bottom>
      <diagonal/>
    </border>
    <border>
      <left style="medium">
        <color theme="0"/>
      </left>
      <right style="medium">
        <color theme="0"/>
      </right>
      <top/>
      <bottom/>
      <diagonal/>
    </border>
    <border>
      <left/>
      <right/>
      <top/>
      <bottom style="thick">
        <color theme="0"/>
      </bottom>
      <diagonal/>
    </border>
    <border>
      <left style="thick">
        <color theme="0"/>
      </left>
      <right/>
      <top/>
      <bottom/>
      <diagonal/>
    </border>
    <border>
      <left/>
      <right/>
      <top style="thick">
        <color theme="0"/>
      </top>
      <bottom/>
      <diagonal/>
    </border>
    <border>
      <left style="medium">
        <color theme="0"/>
      </left>
      <right/>
      <top/>
      <bottom/>
      <diagonal/>
    </border>
    <border>
      <left style="thick">
        <color theme="0"/>
      </left>
      <right/>
      <top style="thick">
        <color theme="0"/>
      </top>
      <bottom/>
      <diagonal/>
    </border>
    <border>
      <left/>
      <right style="thick">
        <color theme="0"/>
      </right>
      <top style="thick">
        <color theme="0"/>
      </top>
      <bottom/>
      <diagonal/>
    </border>
    <border>
      <left style="medium">
        <color auto="1"/>
      </left>
      <right/>
      <top style="medium">
        <color auto="1"/>
      </top>
      <bottom style="thick">
        <color theme="0"/>
      </bottom>
      <diagonal/>
    </border>
    <border>
      <left/>
      <right/>
      <top style="medium">
        <color auto="1"/>
      </top>
      <bottom style="thick">
        <color theme="0"/>
      </bottom>
      <diagonal/>
    </border>
    <border>
      <left/>
      <right style="thick">
        <color theme="0"/>
      </right>
      <top style="medium">
        <color auto="1"/>
      </top>
      <bottom style="thick">
        <color theme="0"/>
      </bottom>
      <diagonal/>
    </border>
  </borders>
  <cellStyleXfs count="7">
    <xf numFmtId="0" fontId="0" fillId="0" borderId="0"/>
    <xf numFmtId="9" fontId="17" fillId="0" borderId="0" applyFont="0" applyFill="0" applyBorder="0" applyAlignment="0" applyProtection="0"/>
    <xf numFmtId="164" fontId="17" fillId="0" borderId="0" applyFon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1" fillId="0" borderId="0" applyNumberFormat="0" applyFill="0" applyBorder="0" applyAlignment="0" applyProtection="0"/>
    <xf numFmtId="0" fontId="12" fillId="4" borderId="0" applyNumberFormat="0" applyBorder="0" applyAlignment="0" applyProtection="0"/>
  </cellStyleXfs>
  <cellXfs count="113">
    <xf numFmtId="0" fontId="0" fillId="0" borderId="0" xfId="0"/>
    <xf numFmtId="165" fontId="1" fillId="5" borderId="0" xfId="2" applyNumberFormat="1" applyFont="1" applyFill="1" applyBorder="1" applyAlignment="1">
      <alignment horizontal="center" vertical="center" wrapText="1"/>
    </xf>
    <xf numFmtId="165" fontId="1" fillId="5" borderId="1" xfId="2" applyNumberFormat="1" applyFont="1" applyFill="1" applyBorder="1" applyAlignment="1">
      <alignment horizontal="center" vertical="center" wrapText="1"/>
    </xf>
    <xf numFmtId="165" fontId="1" fillId="5" borderId="2" xfId="2" applyNumberFormat="1" applyFont="1" applyFill="1" applyBorder="1" applyAlignment="1">
      <alignment horizontal="center" vertical="center" textRotation="90" wrapText="1"/>
    </xf>
    <xf numFmtId="165" fontId="1" fillId="5" borderId="3" xfId="2" applyNumberFormat="1" applyFont="1" applyFill="1" applyBorder="1" applyAlignment="1">
      <alignment horizontal="center" vertical="center" textRotation="90" wrapText="1"/>
    </xf>
    <xf numFmtId="0" fontId="0" fillId="6" borderId="4" xfId="0" applyFill="1" applyBorder="1" applyAlignment="1">
      <alignment wrapText="1"/>
    </xf>
    <xf numFmtId="165" fontId="0" fillId="6" borderId="4" xfId="2" applyNumberFormat="1" applyFont="1" applyFill="1" applyBorder="1" applyAlignment="1">
      <alignment horizontal="right"/>
    </xf>
    <xf numFmtId="165" fontId="0" fillId="6" borderId="4" xfId="2" applyNumberFormat="1" applyFont="1" applyFill="1" applyBorder="1" applyAlignment="1">
      <alignment horizontal="center" vertical="center"/>
    </xf>
    <xf numFmtId="165" fontId="0" fillId="6" borderId="5" xfId="2" applyNumberFormat="1" applyFont="1" applyFill="1" applyBorder="1" applyAlignment="1">
      <alignment horizontal="center" vertical="center"/>
    </xf>
    <xf numFmtId="165" fontId="0" fillId="6" borderId="5" xfId="2" applyNumberFormat="1" applyFont="1" applyFill="1" applyBorder="1" applyAlignment="1">
      <alignment horizontal="right"/>
    </xf>
    <xf numFmtId="165" fontId="0" fillId="0" borderId="0" xfId="0" applyNumberFormat="1"/>
    <xf numFmtId="0" fontId="0" fillId="6" borderId="6" xfId="0" applyFill="1" applyBorder="1" applyAlignment="1">
      <alignment wrapText="1"/>
    </xf>
    <xf numFmtId="0" fontId="0" fillId="6" borderId="4" xfId="0" applyFill="1" applyBorder="1" applyAlignment="1">
      <alignment horizontal="left" vertical="top" wrapText="1"/>
    </xf>
    <xf numFmtId="0" fontId="0" fillId="0" borderId="0" xfId="0" applyAlignment="1">
      <alignment horizontal="left" vertical="top"/>
    </xf>
    <xf numFmtId="0" fontId="4" fillId="0" borderId="0" xfId="0" applyFont="1"/>
    <xf numFmtId="165" fontId="1" fillId="0" borderId="0" xfId="2" applyNumberFormat="1" applyFont="1" applyFill="1" applyBorder="1" applyAlignment="1">
      <alignment vertical="center" wrapText="1"/>
    </xf>
    <xf numFmtId="3" fontId="0" fillId="6" borderId="4" xfId="0" applyNumberFormat="1" applyFill="1" applyBorder="1" applyAlignment="1">
      <alignment wrapText="1"/>
    </xf>
    <xf numFmtId="3" fontId="0" fillId="7" borderId="4" xfId="0" applyNumberFormat="1" applyFill="1" applyBorder="1" applyAlignment="1">
      <alignment wrapText="1"/>
    </xf>
    <xf numFmtId="3" fontId="0" fillId="6" borderId="7" xfId="0" applyNumberFormat="1" applyFill="1" applyBorder="1" applyAlignment="1">
      <alignment wrapText="1"/>
    </xf>
    <xf numFmtId="0" fontId="2" fillId="0" borderId="0" xfId="0" applyFont="1"/>
    <xf numFmtId="167" fontId="2" fillId="0" borderId="0" xfId="0" applyNumberFormat="1" applyFont="1"/>
    <xf numFmtId="165" fontId="2" fillId="8" borderId="4" xfId="2" applyNumberFormat="1" applyFont="1" applyFill="1" applyBorder="1" applyAlignment="1">
      <alignment horizontal="right"/>
    </xf>
    <xf numFmtId="0" fontId="2" fillId="8" borderId="4" xfId="0" applyFont="1" applyFill="1" applyBorder="1" applyAlignment="1">
      <alignment wrapText="1"/>
    </xf>
    <xf numFmtId="0" fontId="2" fillId="8" borderId="4" xfId="0" applyFont="1" applyFill="1" applyBorder="1" applyAlignment="1">
      <alignment horizontal="left" vertical="top" wrapText="1"/>
    </xf>
    <xf numFmtId="165" fontId="2" fillId="8" borderId="4" xfId="2" applyNumberFormat="1" applyFont="1" applyFill="1" applyBorder="1" applyAlignment="1">
      <alignment horizontal="right" vertical="center"/>
    </xf>
    <xf numFmtId="165" fontId="3" fillId="6" borderId="8" xfId="0" applyNumberFormat="1" applyFont="1" applyFill="1" applyBorder="1" applyAlignment="1">
      <alignment horizontal="right" vertical="center"/>
    </xf>
    <xf numFmtId="0" fontId="0" fillId="0" borderId="0" xfId="0" applyAlignment="1">
      <alignment horizontal="right"/>
    </xf>
    <xf numFmtId="165" fontId="2" fillId="8" borderId="4" xfId="2" applyNumberFormat="1" applyFont="1" applyFill="1" applyBorder="1" applyAlignment="1">
      <alignment vertical="center"/>
    </xf>
    <xf numFmtId="0" fontId="0" fillId="6" borderId="4" xfId="0" applyFill="1" applyBorder="1" applyAlignment="1">
      <alignment vertical="center" wrapText="1"/>
    </xf>
    <xf numFmtId="165" fontId="0" fillId="6" borderId="4" xfId="2" applyNumberFormat="1" applyFont="1" applyFill="1" applyBorder="1" applyAlignment="1">
      <alignment vertical="center"/>
    </xf>
    <xf numFmtId="165" fontId="0" fillId="7" borderId="4" xfId="2" applyNumberFormat="1" applyFont="1" applyFill="1" applyBorder="1" applyAlignment="1">
      <alignment vertical="center"/>
    </xf>
    <xf numFmtId="165" fontId="3" fillId="9" borderId="8" xfId="0" applyNumberFormat="1" applyFont="1" applyFill="1" applyBorder="1" applyAlignment="1">
      <alignment vertical="center"/>
    </xf>
    <xf numFmtId="165" fontId="0" fillId="6" borderId="0" xfId="2" applyNumberFormat="1" applyFont="1" applyFill="1" applyBorder="1" applyAlignment="1">
      <alignment horizontal="right"/>
    </xf>
    <xf numFmtId="165" fontId="0" fillId="6" borderId="9" xfId="2" applyNumberFormat="1" applyFont="1" applyFill="1" applyBorder="1" applyAlignment="1">
      <alignment horizontal="right"/>
    </xf>
    <xf numFmtId="165" fontId="0" fillId="6" borderId="4" xfId="2" applyNumberFormat="1" applyFont="1" applyFill="1" applyBorder="1" applyAlignment="1">
      <alignment horizontal="right" vertical="center"/>
    </xf>
    <xf numFmtId="165" fontId="1" fillId="5" borderId="10" xfId="2" applyNumberFormat="1" applyFont="1" applyFill="1" applyBorder="1" applyAlignment="1">
      <alignment horizontal="left" vertical="center" wrapText="1"/>
    </xf>
    <xf numFmtId="0" fontId="2" fillId="6" borderId="10" xfId="0" applyFont="1" applyFill="1" applyBorder="1" applyAlignment="1">
      <alignment horizontal="left" vertical="top"/>
    </xf>
    <xf numFmtId="0" fontId="4" fillId="0" borderId="0" xfId="0" applyFont="1" applyAlignment="1">
      <alignment horizontal="left" vertical="top"/>
    </xf>
    <xf numFmtId="165" fontId="0" fillId="0" borderId="0" xfId="2" applyNumberFormat="1" applyFont="1" applyFill="1" applyBorder="1" applyAlignment="1">
      <alignment vertical="center"/>
    </xf>
    <xf numFmtId="165" fontId="0" fillId="0" borderId="0" xfId="0" applyNumberFormat="1" applyAlignment="1">
      <alignment horizontal="right" vertical="center" wrapText="1"/>
    </xf>
    <xf numFmtId="165" fontId="0" fillId="6" borderId="11" xfId="2" applyNumberFormat="1" applyFont="1" applyFill="1" applyBorder="1" applyAlignment="1">
      <alignment horizontal="right"/>
    </xf>
    <xf numFmtId="165" fontId="2" fillId="8" borderId="4" xfId="2" applyNumberFormat="1" applyFont="1" applyFill="1" applyBorder="1" applyAlignment="1">
      <alignment horizontal="left"/>
    </xf>
    <xf numFmtId="0" fontId="0" fillId="6" borderId="5" xfId="0" applyFill="1" applyBorder="1" applyAlignment="1">
      <alignment wrapText="1"/>
    </xf>
    <xf numFmtId="165" fontId="0" fillId="6" borderId="12" xfId="2" applyNumberFormat="1" applyFont="1" applyFill="1" applyBorder="1" applyAlignment="1">
      <alignment horizontal="right"/>
    </xf>
    <xf numFmtId="0" fontId="2" fillId="0" borderId="12" xfId="0" applyFont="1" applyBorder="1" applyAlignment="1">
      <alignment horizontal="left" vertical="top" wrapText="1"/>
    </xf>
    <xf numFmtId="0" fontId="2" fillId="6" borderId="4" xfId="0" applyFont="1" applyFill="1" applyBorder="1" applyAlignment="1">
      <alignment horizontal="left" vertical="top" wrapText="1"/>
    </xf>
    <xf numFmtId="1" fontId="5" fillId="5" borderId="1" xfId="2" applyNumberFormat="1" applyFont="1" applyFill="1" applyBorder="1" applyAlignment="1">
      <alignment horizontal="center" vertical="center" wrapText="1"/>
    </xf>
    <xf numFmtId="165" fontId="5" fillId="5" borderId="2" xfId="2" applyNumberFormat="1" applyFont="1" applyFill="1" applyBorder="1" applyAlignment="1">
      <alignment horizontal="center" vertical="center" wrapText="1"/>
    </xf>
    <xf numFmtId="165" fontId="5" fillId="5" borderId="2" xfId="2" applyNumberFormat="1" applyFont="1" applyFill="1" applyBorder="1" applyAlignment="1">
      <alignment horizontal="center" vertical="center" textRotation="90" wrapText="1"/>
    </xf>
    <xf numFmtId="0" fontId="6" fillId="0" borderId="0" xfId="0" applyFont="1"/>
    <xf numFmtId="165" fontId="5" fillId="5" borderId="11" xfId="2" applyNumberFormat="1" applyFont="1" applyFill="1" applyBorder="1" applyAlignment="1">
      <alignment horizontal="center" vertical="center" wrapText="1"/>
    </xf>
    <xf numFmtId="165" fontId="5" fillId="5" borderId="13" xfId="2" applyNumberFormat="1" applyFont="1" applyFill="1" applyBorder="1" applyAlignment="1">
      <alignment vertical="center" wrapText="1"/>
    </xf>
    <xf numFmtId="165" fontId="5" fillId="5" borderId="14" xfId="2" applyNumberFormat="1" applyFont="1" applyFill="1" applyBorder="1" applyAlignment="1">
      <alignment vertical="center" wrapText="1"/>
    </xf>
    <xf numFmtId="3" fontId="0" fillId="7" borderId="7" xfId="0" applyNumberFormat="1" applyFill="1" applyBorder="1" applyAlignment="1">
      <alignment wrapText="1"/>
    </xf>
    <xf numFmtId="0" fontId="2" fillId="10" borderId="15" xfId="0" applyFont="1" applyFill="1" applyBorder="1"/>
    <xf numFmtId="0" fontId="2" fillId="10" borderId="16" xfId="0" applyFont="1" applyFill="1" applyBorder="1"/>
    <xf numFmtId="166" fontId="2" fillId="10" borderId="17" xfId="0" applyNumberFormat="1" applyFont="1" applyFill="1" applyBorder="1"/>
    <xf numFmtId="166" fontId="2" fillId="10" borderId="18" xfId="0" applyNumberFormat="1" applyFont="1" applyFill="1" applyBorder="1"/>
    <xf numFmtId="165" fontId="0" fillId="6" borderId="9" xfId="2" applyNumberFormat="1" applyFont="1" applyFill="1" applyBorder="1" applyAlignment="1">
      <alignment vertical="center"/>
    </xf>
    <xf numFmtId="0" fontId="2" fillId="6" borderId="19" xfId="0" applyFont="1" applyFill="1" applyBorder="1" applyAlignment="1">
      <alignment horizontal="left" vertical="top"/>
    </xf>
    <xf numFmtId="165" fontId="0" fillId="9" borderId="9" xfId="2" applyNumberFormat="1" applyFont="1" applyFill="1" applyBorder="1" applyAlignment="1">
      <alignment horizontal="right"/>
    </xf>
    <xf numFmtId="165" fontId="2" fillId="11" borderId="4" xfId="2" applyNumberFormat="1" applyFont="1" applyFill="1" applyBorder="1" applyAlignment="1">
      <alignment horizontal="right"/>
    </xf>
    <xf numFmtId="0" fontId="7" fillId="0" borderId="0" xfId="0" applyFont="1"/>
    <xf numFmtId="0" fontId="7" fillId="0" borderId="0" xfId="0" applyFont="1" applyAlignment="1">
      <alignment horizontal="left" vertical="top"/>
    </xf>
    <xf numFmtId="165" fontId="0" fillId="12" borderId="4" xfId="2" applyNumberFormat="1" applyFont="1" applyFill="1" applyBorder="1" applyAlignment="1">
      <alignment horizontal="right"/>
    </xf>
    <xf numFmtId="165" fontId="0" fillId="13" borderId="4" xfId="2" applyNumberFormat="1" applyFont="1" applyFill="1" applyBorder="1" applyAlignment="1">
      <alignment horizontal="right"/>
    </xf>
    <xf numFmtId="0" fontId="2" fillId="8" borderId="4" xfId="0" applyFont="1" applyFill="1" applyBorder="1" applyAlignment="1">
      <alignment horizontal="center" vertical="top" wrapText="1"/>
    </xf>
    <xf numFmtId="165" fontId="1" fillId="14" borderId="2" xfId="2" applyNumberFormat="1" applyFont="1" applyFill="1" applyBorder="1" applyAlignment="1">
      <alignment horizontal="center" vertical="center" textRotation="90" wrapText="1"/>
    </xf>
    <xf numFmtId="165" fontId="5" fillId="15" borderId="2" xfId="2" applyNumberFormat="1" applyFont="1" applyFill="1" applyBorder="1" applyAlignment="1">
      <alignment horizontal="center" vertical="center" textRotation="90" wrapText="1"/>
    </xf>
    <xf numFmtId="166" fontId="2" fillId="0" borderId="9" xfId="2" applyNumberFormat="1" applyFont="1" applyFill="1" applyBorder="1" applyAlignment="1">
      <alignment vertical="center"/>
    </xf>
    <xf numFmtId="0" fontId="0" fillId="0" borderId="0" xfId="0" applyAlignment="1">
      <alignment horizontal="center"/>
    </xf>
    <xf numFmtId="165" fontId="0" fillId="7" borderId="5" xfId="2" applyNumberFormat="1" applyFont="1" applyFill="1" applyBorder="1" applyAlignment="1">
      <alignment horizontal="right"/>
    </xf>
    <xf numFmtId="0" fontId="0" fillId="0" borderId="20" xfId="1" applyNumberFormat="1" applyFont="1" applyFill="1" applyBorder="1" applyAlignment="1">
      <alignment horizontal="right" vertical="center" wrapText="1"/>
    </xf>
    <xf numFmtId="165" fontId="13" fillId="0" borderId="0" xfId="0" applyNumberFormat="1" applyFont="1"/>
    <xf numFmtId="0" fontId="13" fillId="0" borderId="0" xfId="0" applyFont="1"/>
    <xf numFmtId="166" fontId="10" fillId="2" borderId="17" xfId="3" applyNumberFormat="1" applyFont="1" applyBorder="1"/>
    <xf numFmtId="166" fontId="14" fillId="3" borderId="18" xfId="4" applyNumberFormat="1" applyFont="1" applyBorder="1"/>
    <xf numFmtId="164" fontId="0" fillId="0" borderId="0" xfId="2" applyFont="1"/>
    <xf numFmtId="166" fontId="2" fillId="0" borderId="21" xfId="2" applyNumberFormat="1" applyFont="1" applyFill="1" applyBorder="1" applyAlignment="1">
      <alignment vertical="center"/>
    </xf>
    <xf numFmtId="0" fontId="13" fillId="6" borderId="4" xfId="0" applyFont="1" applyFill="1" applyBorder="1" applyAlignment="1">
      <alignment wrapText="1"/>
    </xf>
    <xf numFmtId="166" fontId="13" fillId="6" borderId="4" xfId="3" applyNumberFormat="1" applyFont="1" applyFill="1" applyBorder="1" applyAlignment="1">
      <alignment horizontal="right"/>
    </xf>
    <xf numFmtId="166" fontId="13" fillId="6" borderId="4" xfId="6" applyNumberFormat="1" applyFont="1" applyFill="1" applyBorder="1" applyAlignment="1">
      <alignment horizontal="right"/>
    </xf>
    <xf numFmtId="166" fontId="13" fillId="6" borderId="4" xfId="4" applyNumberFormat="1" applyFont="1" applyFill="1" applyBorder="1" applyAlignment="1">
      <alignment horizontal="right"/>
    </xf>
    <xf numFmtId="166" fontId="13" fillId="6" borderId="4" xfId="4" applyNumberFormat="1" applyFont="1" applyFill="1" applyBorder="1" applyAlignment="1">
      <alignment horizontal="right" vertical="center" wrapText="1"/>
    </xf>
    <xf numFmtId="166" fontId="13" fillId="6" borderId="4" xfId="3" applyNumberFormat="1" applyFont="1" applyFill="1" applyBorder="1" applyAlignment="1">
      <alignment horizontal="right" vertical="center" wrapText="1"/>
    </xf>
    <xf numFmtId="0" fontId="10" fillId="16" borderId="0" xfId="3" applyFont="1" applyFill="1"/>
    <xf numFmtId="10" fontId="15" fillId="6" borderId="4" xfId="3" applyNumberFormat="1" applyFont="1" applyFill="1" applyBorder="1" applyAlignment="1">
      <alignment horizontal="right"/>
    </xf>
    <xf numFmtId="10" fontId="15" fillId="6" borderId="4" xfId="4" applyNumberFormat="1" applyFont="1" applyFill="1" applyBorder="1" applyAlignment="1">
      <alignment horizontal="right" vertical="center" wrapText="1"/>
    </xf>
    <xf numFmtId="165" fontId="0" fillId="7" borderId="4" xfId="2" applyNumberFormat="1" applyFont="1" applyFill="1" applyBorder="1" applyAlignment="1">
      <alignment horizontal="right"/>
    </xf>
    <xf numFmtId="165" fontId="0" fillId="7" borderId="0" xfId="2" applyNumberFormat="1" applyFont="1" applyFill="1" applyBorder="1" applyAlignment="1">
      <alignment horizontal="right"/>
    </xf>
    <xf numFmtId="165" fontId="16" fillId="7" borderId="4" xfId="2" applyNumberFormat="1" applyFont="1" applyFill="1" applyBorder="1" applyAlignment="1">
      <alignment horizontal="right"/>
    </xf>
    <xf numFmtId="165" fontId="16" fillId="7" borderId="9" xfId="2" applyNumberFormat="1" applyFont="1" applyFill="1" applyBorder="1" applyAlignment="1">
      <alignment horizontal="right"/>
    </xf>
    <xf numFmtId="165" fontId="16" fillId="7" borderId="4" xfId="5" applyNumberFormat="1" applyFont="1" applyFill="1" applyBorder="1" applyAlignment="1">
      <alignment vertical="center"/>
    </xf>
    <xf numFmtId="165" fontId="16" fillId="7" borderId="4" xfId="2" applyNumberFormat="1" applyFont="1" applyFill="1" applyBorder="1" applyAlignment="1">
      <alignment vertical="center"/>
    </xf>
    <xf numFmtId="165" fontId="16" fillId="7" borderId="9" xfId="2" applyNumberFormat="1" applyFont="1" applyFill="1" applyBorder="1" applyAlignment="1">
      <alignment vertical="center"/>
    </xf>
    <xf numFmtId="165" fontId="16" fillId="7" borderId="5" xfId="2" applyNumberFormat="1" applyFont="1" applyFill="1" applyBorder="1" applyAlignment="1">
      <alignment horizontal="center" vertical="center"/>
    </xf>
    <xf numFmtId="0" fontId="4" fillId="0" borderId="22" xfId="0" applyFont="1" applyBorder="1" applyAlignment="1">
      <alignment horizontal="left" vertical="top" wrapText="1"/>
    </xf>
    <xf numFmtId="0" fontId="4" fillId="16" borderId="13" xfId="2" applyNumberFormat="1" applyFont="1" applyFill="1" applyBorder="1" applyAlignment="1">
      <alignment horizontal="left" vertical="top" wrapText="1"/>
    </xf>
    <xf numFmtId="0" fontId="2" fillId="16" borderId="13" xfId="2" applyNumberFormat="1" applyFont="1" applyFill="1" applyBorder="1" applyAlignment="1">
      <alignment horizontal="left" vertical="top" wrapText="1"/>
    </xf>
    <xf numFmtId="10" fontId="2" fillId="6" borderId="10" xfId="0" applyNumberFormat="1" applyFont="1" applyFill="1" applyBorder="1" applyAlignment="1">
      <alignment horizontal="center"/>
    </xf>
    <xf numFmtId="165" fontId="1" fillId="5" borderId="23" xfId="2" applyNumberFormat="1" applyFont="1" applyFill="1" applyBorder="1" applyAlignment="1">
      <alignment horizontal="center" vertical="center" wrapText="1"/>
    </xf>
    <xf numFmtId="165" fontId="1" fillId="5" borderId="0" xfId="2" applyNumberFormat="1" applyFont="1" applyFill="1" applyBorder="1" applyAlignment="1">
      <alignment horizontal="center" vertical="center" wrapText="1"/>
    </xf>
    <xf numFmtId="165" fontId="1" fillId="5" borderId="10" xfId="2" applyNumberFormat="1" applyFont="1" applyFill="1" applyBorder="1" applyAlignment="1">
      <alignment horizontal="center" vertical="center" wrapText="1"/>
    </xf>
    <xf numFmtId="10" fontId="15" fillId="6" borderId="10" xfId="4" applyNumberFormat="1" applyFont="1" applyFill="1" applyBorder="1" applyAlignment="1">
      <alignment horizontal="center"/>
    </xf>
    <xf numFmtId="0" fontId="0" fillId="6" borderId="24" xfId="0" applyFill="1" applyBorder="1" applyAlignment="1">
      <alignment horizontal="left" vertical="top" wrapText="1"/>
    </xf>
    <xf numFmtId="0" fontId="0" fillId="6" borderId="22" xfId="0" applyFill="1" applyBorder="1" applyAlignment="1">
      <alignment horizontal="left" vertical="top" wrapText="1"/>
    </xf>
    <xf numFmtId="0" fontId="0" fillId="6" borderId="25" xfId="0" applyFill="1" applyBorder="1" applyAlignment="1">
      <alignment horizontal="left" vertical="top" wrapText="1"/>
    </xf>
    <xf numFmtId="165" fontId="5" fillId="5" borderId="26" xfId="2" applyNumberFormat="1" applyFont="1" applyFill="1" applyBorder="1" applyAlignment="1">
      <alignment horizontal="center" vertical="center" wrapText="1"/>
    </xf>
    <xf numFmtId="165" fontId="5" fillId="5" borderId="27" xfId="2" applyNumberFormat="1" applyFont="1" applyFill="1" applyBorder="1" applyAlignment="1">
      <alignment horizontal="center" vertical="center" wrapText="1"/>
    </xf>
    <xf numFmtId="165" fontId="5" fillId="5" borderId="28" xfId="2" applyNumberFormat="1" applyFont="1" applyFill="1" applyBorder="1" applyAlignment="1">
      <alignment horizontal="center" vertical="center" wrapText="1"/>
    </xf>
    <xf numFmtId="0" fontId="0" fillId="6" borderId="11" xfId="0" applyFill="1" applyBorder="1" applyAlignment="1">
      <alignment horizontal="left" vertical="top" wrapText="1"/>
    </xf>
    <xf numFmtId="0" fontId="0" fillId="6" borderId="13" xfId="0" applyFill="1" applyBorder="1" applyAlignment="1">
      <alignment horizontal="left" vertical="top" wrapText="1"/>
    </xf>
    <xf numFmtId="0" fontId="0" fillId="6" borderId="14" xfId="0" applyFill="1" applyBorder="1" applyAlignment="1">
      <alignment horizontal="left" vertical="top" wrapText="1"/>
    </xf>
  </cellXfs>
  <cellStyles count="7">
    <cellStyle name="Bad" xfId="4" builtinId="27"/>
    <cellStyle name="Comma" xfId="2" builtinId="3"/>
    <cellStyle name="Good" xfId="3" builtinId="26"/>
    <cellStyle name="Neutral" xfId="6" builtinId="28"/>
    <cellStyle name="Normal" xfId="0" builtinId="0"/>
    <cellStyle name="Percent" xfId="1" builtinId="5"/>
    <cellStyle name="Warning Text" xfId="5"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800" b="1" i="0" u="none" baseline="0">
                <a:solidFill>
                  <a:schemeClr val="accent1">
                    <a:lumMod val="75000"/>
                  </a:schemeClr>
                </a:solidFill>
                <a:latin typeface="+mn-lt"/>
                <a:ea typeface="+mn-ea"/>
                <a:cs typeface="+mn-cs"/>
              </a:rPr>
              <a:t>Tendance nationale 30 en 30 de 2014 à 2022</a:t>
            </a:r>
          </a:p>
        </c:rich>
      </c:tx>
      <c:layout>
        <c:manualLayout>
          <c:xMode val="edge"/>
          <c:yMode val="edge"/>
          <c:x val="0.32150000000000001"/>
          <c:y val="3.6999999999999998E-2"/>
        </c:manualLayout>
      </c:layout>
      <c:overlay val="0"/>
      <c:spPr>
        <a:noFill/>
        <a:ln w="6350">
          <a:noFill/>
        </a:ln>
      </c:spPr>
    </c:title>
    <c:autoTitleDeleted val="0"/>
    <c:plotArea>
      <c:layout>
        <c:manualLayout>
          <c:layoutTarget val="inner"/>
          <c:xMode val="edge"/>
          <c:yMode val="edge"/>
          <c:x val="0.13275000000000001"/>
          <c:y val="0.1055"/>
          <c:w val="0.84875"/>
          <c:h val="0.76849999999999996"/>
        </c:manualLayout>
      </c:layout>
      <c:lineChart>
        <c:grouping val="standard"/>
        <c:varyColors val="0"/>
        <c:ser>
          <c:idx val="0"/>
          <c:order val="0"/>
          <c:tx>
            <c:strRef>
              <c:f>'Newly Licensed (Table 2)'!$H$24:$J$24</c:f>
              <c:strCache>
                <c:ptCount val="1"/>
                <c:pt idx="0">
                  <c:v>  Pourcentage national de 30 en 30  </c:v>
                </c:pt>
              </c:strCache>
            </c:strRef>
          </c:tx>
          <c:spPr>
            <a:ln w="28575" cap="rnd" cmpd="sng">
              <a:solidFill>
                <a:schemeClr val="accent1"/>
              </a:solidFill>
              <a:round/>
            </a:ln>
          </c:spPr>
          <c:marker>
            <c:symbol val="none"/>
          </c:marker>
          <c:cat>
            <c:numRef>
              <c:f>'Newly Licensed (Table 2)'!$H$26:$H$34</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'Newly Licensed (Table 2)'!$I$26:$I$34</c:f>
              <c:numCache>
                <c:formatCode>0.00%</c:formatCode>
                <c:ptCount val="9"/>
                <c:pt idx="0">
                  <c:v>0.17</c:v>
                </c:pt>
                <c:pt idx="1">
                  <c:v>0.16800000000000001</c:v>
                </c:pt>
                <c:pt idx="2">
                  <c:v>0.17199999999999999</c:v>
                </c:pt>
                <c:pt idx="3">
                  <c:v>0.18</c:v>
                </c:pt>
                <c:pt idx="4">
                  <c:v>0.18099999999999999</c:v>
                </c:pt>
                <c:pt idx="5">
                  <c:v>0.17849999999999999</c:v>
                </c:pt>
                <c:pt idx="6">
                  <c:v>0.20599999999999999</c:v>
                </c:pt>
                <c:pt idx="7">
                  <c:v>0.1981</c:v>
                </c:pt>
                <c:pt idx="8">
                  <c:v>0.20241988227599739</c:v>
                </c:pt>
              </c:numCache>
            </c:numRef>
          </c:val>
          <c:smooth val="0"/>
          <c:extLst>
            <c:ext xmlns:c16="http://schemas.microsoft.com/office/drawing/2014/chart" uri="{C3380CC4-5D6E-409C-BE32-E72D297353CC}">
              <c16:uniqueId val="{00000000-536F-41A6-928F-C130ECEB2165}"/>
            </c:ext>
          </c:extLst>
        </c:ser>
        <c:dLbls>
          <c:showLegendKey val="0"/>
          <c:showVal val="0"/>
          <c:showCatName val="0"/>
          <c:showSerName val="0"/>
          <c:showPercent val="0"/>
          <c:showBubbleSize val="0"/>
        </c:dLbls>
        <c:smooth val="0"/>
        <c:axId val="58177028"/>
        <c:axId val="53831205"/>
      </c:lineChart>
      <c:catAx>
        <c:axId val="58177028"/>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53831205"/>
        <c:crosses val="autoZero"/>
        <c:auto val="1"/>
        <c:lblAlgn val="ctr"/>
        <c:lblOffset val="100"/>
        <c:noMultiLvlLbl val="0"/>
      </c:catAx>
      <c:valAx>
        <c:axId val="53831205"/>
        <c:scaling>
          <c:orientation val="minMax"/>
          <c:max val="0.25"/>
          <c:min val="0.1"/>
        </c:scaling>
        <c:delete val="0"/>
        <c:axPos val="l"/>
        <c:majorGridlines>
          <c:spPr>
            <a:ln w="9525" cap="flat" cmpd="sng">
              <a:solidFill>
                <a:schemeClr val="tx1">
                  <a:lumMod val="15000"/>
                  <a:lumOff val="85000"/>
                </a:schemeClr>
              </a:solidFill>
              <a:round/>
            </a:ln>
          </c:spPr>
        </c:majorGridlines>
        <c:title>
          <c:tx>
            <c:rich>
              <a:bodyPr rot="-5400000" vert="horz"/>
              <a:lstStyle/>
              <a:p>
                <a:pPr algn="ctr">
                  <a:defRPr/>
                </a:pPr>
                <a:r>
                  <a:rPr lang="en-US" sz="1200" b="0" i="0" u="none" baseline="0">
                    <a:solidFill>
                      <a:schemeClr val="tx1">
                        <a:lumMod val="65000"/>
                        <a:lumOff val="35000"/>
                      </a:schemeClr>
                    </a:solidFill>
                    <a:latin typeface="+mn-lt"/>
                    <a:ea typeface="+mn-ea"/>
                    <a:cs typeface="+mn-cs"/>
                  </a:rPr>
                  <a:t>Pourcentage des ingénieurs nouvellement titulaires qiu s'identifient comme des femmes</a:t>
                </a:r>
              </a:p>
            </c:rich>
          </c:tx>
          <c:layout>
            <c:manualLayout>
              <c:xMode val="edge"/>
              <c:yMode val="edge"/>
              <c:x val="2.9000000000000001E-2"/>
              <c:y val="0.19925000000000001"/>
            </c:manualLayout>
          </c:layout>
          <c:overlay val="0"/>
          <c:spPr>
            <a:noFill/>
            <a:ln w="6350">
              <a:noFill/>
            </a:ln>
          </c:spPr>
        </c:title>
        <c:numFmt formatCode="0.00%" sourceLinked="1"/>
        <c:majorTickMark val="none"/>
        <c:minorTickMark val="none"/>
        <c:tickLblPos val="nextTo"/>
        <c:spPr>
          <a:noFill/>
          <a:ln w="6350">
            <a:noFill/>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58177028"/>
        <c:crosses val="autoZero"/>
        <c:crossBetween val="between"/>
      </c:valAx>
      <c:spPr>
        <a:noFill/>
        <a:ln w="6350">
          <a:noFill/>
        </a:ln>
      </c:spPr>
    </c:plotArea>
    <c:plotVisOnly val="1"/>
    <c:dispBlanksAs val="gap"/>
    <c:showDLblsOverMax val="0"/>
  </c:chart>
  <c:spPr>
    <a:solidFill>
      <a:schemeClr val="bg1"/>
    </a:solidFill>
    <a:ln w="9525" cap="flat" cmpd="sng">
      <a:solidFill>
        <a:schemeClr val="accent1">
          <a:alpha val="96000"/>
        </a:schemeClr>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chemeClr val="accent1">
                    <a:lumMod val="75000"/>
                  </a:schemeClr>
                </a:solidFill>
                <a:latin typeface="+mn-lt"/>
                <a:ea typeface="+mn-ea"/>
                <a:cs typeface="+mn-cs"/>
              </a:rPr>
              <a:t>Ingénieurs nouvellement titulaires à l'échelle nationale de 2014 à 2022</a:t>
            </a:r>
          </a:p>
        </c:rich>
      </c:tx>
      <c:overlay val="0"/>
      <c:spPr>
        <a:noFill/>
        <a:ln w="6350">
          <a:noFill/>
        </a:ln>
      </c:spPr>
    </c:title>
    <c:autoTitleDeleted val="0"/>
    <c:plotArea>
      <c:layout/>
      <c:barChart>
        <c:barDir val="col"/>
        <c:grouping val="stacked"/>
        <c:varyColors val="0"/>
        <c:ser>
          <c:idx val="2"/>
          <c:order val="0"/>
          <c:tx>
            <c:v>Total Newly Licensed Engineers (male-identifying)</c:v>
          </c:tx>
          <c:spPr>
            <a:solidFill>
              <a:schemeClr val="accent1">
                <a:lumMod val="75000"/>
              </a:schemeClr>
            </a:solidFill>
            <a:ln w="6350">
              <a:noFill/>
            </a:ln>
          </c:spPr>
          <c:invertIfNegative val="0"/>
          <c:dLbls>
            <c:spPr>
              <a:noFill/>
              <a:ln w="6350">
                <a:noFill/>
              </a:ln>
            </c:spPr>
            <c:txPr>
              <a:bodyPr rot="0" vert="horz">
                <a:spAutoFit/>
              </a:bodyPr>
              <a:lstStyle/>
              <a:p>
                <a:pPr algn="ctr">
                  <a:defRPr lang="en-US" sz="900" b="0" i="0" u="none"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cat>
            <c:numRef>
              <c:f>'Newly Licensed trend (Table 3)'!$D$1:$L$1</c:f>
              <c:numCache>
                <c:formatCode>0</c:formatCode>
                <c:ptCount val="9"/>
                <c:pt idx="0">
                  <c:v>2014</c:v>
                </c:pt>
                <c:pt idx="1">
                  <c:v>2015</c:v>
                </c:pt>
                <c:pt idx="2">
                  <c:v>2016</c:v>
                </c:pt>
                <c:pt idx="3">
                  <c:v>2017</c:v>
                </c:pt>
                <c:pt idx="4">
                  <c:v>2018</c:v>
                </c:pt>
                <c:pt idx="5">
                  <c:v>2019</c:v>
                </c:pt>
                <c:pt idx="6">
                  <c:v>2020</c:v>
                </c:pt>
                <c:pt idx="7">
                  <c:v>2021</c:v>
                </c:pt>
                <c:pt idx="8">
                  <c:v>2022</c:v>
                </c:pt>
              </c:numCache>
            </c:numRef>
          </c:cat>
          <c:val>
            <c:numRef>
              <c:f>'Newly Licensed trend (Table 3)'!$D$3:$L$3</c:f>
              <c:numCache>
                <c:formatCode>#,##0</c:formatCode>
                <c:ptCount val="9"/>
                <c:pt idx="0">
                  <c:v>7175</c:v>
                </c:pt>
                <c:pt idx="1">
                  <c:v>8153</c:v>
                </c:pt>
                <c:pt idx="2">
                  <c:v>7136</c:v>
                </c:pt>
                <c:pt idx="3">
                  <c:v>8089</c:v>
                </c:pt>
                <c:pt idx="4">
                  <c:v>6411</c:v>
                </c:pt>
                <c:pt idx="5">
                  <c:v>7255</c:v>
                </c:pt>
                <c:pt idx="6">
                  <c:v>6298</c:v>
                </c:pt>
                <c:pt idx="7">
                  <c:v>6614</c:v>
                </c:pt>
                <c:pt idx="8">
                  <c:v>7276</c:v>
                </c:pt>
              </c:numCache>
            </c:numRef>
          </c:val>
          <c:extLst>
            <c:ext xmlns:c16="http://schemas.microsoft.com/office/drawing/2014/chart" uri="{C3380CC4-5D6E-409C-BE32-E72D297353CC}">
              <c16:uniqueId val="{00000002-6535-4B85-A87D-18A619ED6802}"/>
            </c:ext>
          </c:extLst>
        </c:ser>
        <c:ser>
          <c:idx val="3"/>
          <c:order val="1"/>
          <c:tx>
            <c:v>Total Newly Licensed Engineers (female-identifying)</c:v>
          </c:tx>
          <c:spPr>
            <a:solidFill>
              <a:schemeClr val="accent6">
                <a:lumMod val="75000"/>
              </a:schemeClr>
            </a:solidFill>
            <a:ln w="6350">
              <a:noFill/>
            </a:ln>
          </c:spPr>
          <c:invertIfNegative val="0"/>
          <c:dLbls>
            <c:spPr>
              <a:noFill/>
              <a:ln w="6350">
                <a:noFill/>
              </a:ln>
            </c:spPr>
            <c:txPr>
              <a:bodyPr rot="0" vert="horz">
                <a:spAutoFit/>
              </a:bodyPr>
              <a:lstStyle/>
              <a:p>
                <a:pPr algn="ctr">
                  <a:defRPr lang="en-US" sz="900" b="0" i="0" u="none"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cat>
            <c:numRef>
              <c:f>'Newly Licensed trend (Table 3)'!$D$1:$L$1</c:f>
              <c:numCache>
                <c:formatCode>0</c:formatCode>
                <c:ptCount val="9"/>
                <c:pt idx="0">
                  <c:v>2014</c:v>
                </c:pt>
                <c:pt idx="1">
                  <c:v>2015</c:v>
                </c:pt>
                <c:pt idx="2">
                  <c:v>2016</c:v>
                </c:pt>
                <c:pt idx="3">
                  <c:v>2017</c:v>
                </c:pt>
                <c:pt idx="4">
                  <c:v>2018</c:v>
                </c:pt>
                <c:pt idx="5">
                  <c:v>2019</c:v>
                </c:pt>
                <c:pt idx="6">
                  <c:v>2020</c:v>
                </c:pt>
                <c:pt idx="7">
                  <c:v>2021</c:v>
                </c:pt>
                <c:pt idx="8">
                  <c:v>2022</c:v>
                </c:pt>
              </c:numCache>
            </c:numRef>
          </c:cat>
          <c:val>
            <c:numRef>
              <c:f>'Newly Licensed trend (Table 3)'!$D$4:$L$4</c:f>
              <c:numCache>
                <c:formatCode>#,##0</c:formatCode>
                <c:ptCount val="9"/>
                <c:pt idx="0">
                  <c:v>1470</c:v>
                </c:pt>
                <c:pt idx="1">
                  <c:v>1652</c:v>
                </c:pt>
                <c:pt idx="2">
                  <c:v>1482</c:v>
                </c:pt>
                <c:pt idx="3">
                  <c:v>1773</c:v>
                </c:pt>
                <c:pt idx="4">
                  <c:v>1414</c:v>
                </c:pt>
                <c:pt idx="5">
                  <c:v>1577</c:v>
                </c:pt>
                <c:pt idx="6">
                  <c:v>1635</c:v>
                </c:pt>
                <c:pt idx="7">
                  <c:v>1635</c:v>
                </c:pt>
                <c:pt idx="8">
                  <c:v>1857</c:v>
                </c:pt>
              </c:numCache>
            </c:numRef>
          </c:val>
          <c:extLst>
            <c:ext xmlns:c16="http://schemas.microsoft.com/office/drawing/2014/chart" uri="{C3380CC4-5D6E-409C-BE32-E72D297353CC}">
              <c16:uniqueId val="{00000003-6535-4B85-A87D-18A619ED6802}"/>
            </c:ext>
          </c:extLst>
        </c:ser>
        <c:dLbls>
          <c:showLegendKey val="0"/>
          <c:showVal val="0"/>
          <c:showCatName val="0"/>
          <c:showSerName val="0"/>
          <c:showPercent val="0"/>
          <c:showBubbleSize val="0"/>
        </c:dLbls>
        <c:gapWidth val="150"/>
        <c:overlap val="100"/>
        <c:axId val="14718799"/>
        <c:axId val="65360331"/>
      </c:barChart>
      <c:catAx>
        <c:axId val="14718799"/>
        <c:scaling>
          <c:orientation val="minMax"/>
        </c:scaling>
        <c:delete val="0"/>
        <c:axPos val="b"/>
        <c:numFmt formatCode="0"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65360331"/>
        <c:crosses val="autoZero"/>
        <c:auto val="1"/>
        <c:lblAlgn val="ctr"/>
        <c:lblOffset val="100"/>
        <c:noMultiLvlLbl val="0"/>
      </c:catAx>
      <c:valAx>
        <c:axId val="65360331"/>
        <c:scaling>
          <c:orientation val="minMax"/>
        </c:scaling>
        <c:delete val="0"/>
        <c:axPos val="l"/>
        <c:majorGridlines>
          <c:spPr>
            <a:ln w="9525" cap="flat" cmpd="sng">
              <a:solidFill>
                <a:schemeClr val="tx1">
                  <a:lumMod val="15000"/>
                  <a:lumOff val="85000"/>
                </a:schemeClr>
              </a:solidFill>
              <a:round/>
            </a:ln>
          </c:spPr>
        </c:majorGridlines>
        <c:numFmt formatCode="#,##0" sourceLinked="1"/>
        <c:majorTickMark val="none"/>
        <c:minorTickMark val="none"/>
        <c:tickLblPos val="nextTo"/>
        <c:spPr>
          <a:noFill/>
          <a:ln w="6350">
            <a:noFill/>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14718799"/>
        <c:crosses val="autoZero"/>
        <c:crossBetween val="between"/>
      </c:valAx>
      <c:spPr>
        <a:noFill/>
        <a:ln w="6350">
          <a:noFill/>
        </a:ln>
      </c:spPr>
    </c:plotArea>
    <c:legend>
      <c:legendPos val="b"/>
      <c:overlay val="0"/>
      <c:spPr>
        <a:noFill/>
        <a:ln w="6350">
          <a:noFill/>
        </a:ln>
      </c:spPr>
      <c:txPr>
        <a:bodyPr rot="0" vert="horz"/>
        <a:lstStyle/>
        <a:p>
          <a:pPr>
            <a:defRPr lang="en-US" sz="900" b="0" i="0" u="none"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800" b="1" i="0" u="none" baseline="0">
                <a:solidFill>
                  <a:schemeClr val="accent1">
                    <a:lumMod val="75000"/>
                  </a:schemeClr>
                </a:solidFill>
                <a:latin typeface="+mn-lt"/>
                <a:ea typeface="+mn-ea"/>
                <a:cs typeface="+mn-cs"/>
              </a:rPr>
              <a:t>Ingénieurs stagiaires à l'échelle nationale de 2014 à 2022 </a:t>
            </a:r>
          </a:p>
        </c:rich>
      </c:tx>
      <c:layout>
        <c:manualLayout>
          <c:xMode val="edge"/>
          <c:yMode val="edge"/>
          <c:x val="0.251"/>
          <c:y val="4.0750000000000001E-2"/>
        </c:manualLayout>
      </c:layout>
      <c:overlay val="0"/>
      <c:spPr>
        <a:noFill/>
        <a:ln w="6350">
          <a:noFill/>
        </a:ln>
      </c:spPr>
    </c:title>
    <c:autoTitleDeleted val="0"/>
    <c:plotArea>
      <c:layout>
        <c:manualLayout>
          <c:layoutTarget val="inner"/>
          <c:xMode val="edge"/>
          <c:yMode val="edge"/>
          <c:x val="0.10299999999999999"/>
          <c:y val="0.124"/>
          <c:w val="0.86350000000000005"/>
          <c:h val="0.70299999999999996"/>
        </c:manualLayout>
      </c:layout>
      <c:barChart>
        <c:barDir val="col"/>
        <c:grouping val="stacked"/>
        <c:varyColors val="0"/>
        <c:ser>
          <c:idx val="0"/>
          <c:order val="0"/>
          <c:tx>
            <c:v>Total Engineers-in-Training (male-identifying)</c:v>
          </c:tx>
          <c:spPr>
            <a:solidFill>
              <a:schemeClr val="accent1"/>
            </a:solidFill>
            <a:ln w="6350">
              <a:noFill/>
            </a:ln>
          </c:spPr>
          <c:invertIfNegative val="0"/>
          <c:dPt>
            <c:idx val="0"/>
            <c:invertIfNegative val="0"/>
            <c:bubble3D val="0"/>
            <c:spPr>
              <a:solidFill>
                <a:schemeClr val="accent1">
                  <a:lumMod val="75000"/>
                </a:schemeClr>
              </a:solidFill>
              <a:ln w="6350">
                <a:noFill/>
              </a:ln>
            </c:spPr>
            <c:extLst>
              <c:ext xmlns:c16="http://schemas.microsoft.com/office/drawing/2014/chart" uri="{C3380CC4-5D6E-409C-BE32-E72D297353CC}">
                <c16:uniqueId val="{00000001-0AC1-4358-96F2-6D76C874FAF3}"/>
              </c:ext>
            </c:extLst>
          </c:dPt>
          <c:dPt>
            <c:idx val="1"/>
            <c:invertIfNegative val="0"/>
            <c:bubble3D val="0"/>
            <c:spPr>
              <a:solidFill>
                <a:schemeClr val="accent1">
                  <a:lumMod val="75000"/>
                </a:schemeClr>
              </a:solidFill>
              <a:ln w="6350">
                <a:noFill/>
              </a:ln>
            </c:spPr>
            <c:extLst>
              <c:ext xmlns:c16="http://schemas.microsoft.com/office/drawing/2014/chart" uri="{C3380CC4-5D6E-409C-BE32-E72D297353CC}">
                <c16:uniqueId val="{00000003-0AC1-4358-96F2-6D76C874FAF3}"/>
              </c:ext>
            </c:extLst>
          </c:dPt>
          <c:dPt>
            <c:idx val="2"/>
            <c:invertIfNegative val="0"/>
            <c:bubble3D val="0"/>
            <c:spPr>
              <a:solidFill>
                <a:schemeClr val="accent1">
                  <a:lumMod val="75000"/>
                </a:schemeClr>
              </a:solidFill>
              <a:ln w="6350">
                <a:noFill/>
              </a:ln>
            </c:spPr>
            <c:extLst>
              <c:ext xmlns:c16="http://schemas.microsoft.com/office/drawing/2014/chart" uri="{C3380CC4-5D6E-409C-BE32-E72D297353CC}">
                <c16:uniqueId val="{00000005-0AC1-4358-96F2-6D76C874FAF3}"/>
              </c:ext>
            </c:extLst>
          </c:dPt>
          <c:dPt>
            <c:idx val="3"/>
            <c:invertIfNegative val="0"/>
            <c:bubble3D val="0"/>
            <c:spPr>
              <a:solidFill>
                <a:schemeClr val="accent1">
                  <a:lumMod val="75000"/>
                </a:schemeClr>
              </a:solidFill>
              <a:ln w="6350">
                <a:noFill/>
              </a:ln>
            </c:spPr>
            <c:extLst>
              <c:ext xmlns:c16="http://schemas.microsoft.com/office/drawing/2014/chart" uri="{C3380CC4-5D6E-409C-BE32-E72D297353CC}">
                <c16:uniqueId val="{00000007-0AC1-4358-96F2-6D76C874FAF3}"/>
              </c:ext>
            </c:extLst>
          </c:dPt>
          <c:dPt>
            <c:idx val="4"/>
            <c:invertIfNegative val="0"/>
            <c:bubble3D val="0"/>
            <c:spPr>
              <a:solidFill>
                <a:schemeClr val="accent1">
                  <a:lumMod val="75000"/>
                </a:schemeClr>
              </a:solidFill>
              <a:ln w="6350">
                <a:noFill/>
              </a:ln>
            </c:spPr>
            <c:extLst>
              <c:ext xmlns:c16="http://schemas.microsoft.com/office/drawing/2014/chart" uri="{C3380CC4-5D6E-409C-BE32-E72D297353CC}">
                <c16:uniqueId val="{00000009-0AC1-4358-96F2-6D76C874FAF3}"/>
              </c:ext>
            </c:extLst>
          </c:dPt>
          <c:dPt>
            <c:idx val="5"/>
            <c:invertIfNegative val="0"/>
            <c:bubble3D val="0"/>
            <c:spPr>
              <a:solidFill>
                <a:schemeClr val="accent1">
                  <a:lumMod val="75000"/>
                </a:schemeClr>
              </a:solidFill>
              <a:ln w="6350">
                <a:noFill/>
              </a:ln>
            </c:spPr>
            <c:extLst>
              <c:ext xmlns:c16="http://schemas.microsoft.com/office/drawing/2014/chart" uri="{C3380CC4-5D6E-409C-BE32-E72D297353CC}">
                <c16:uniqueId val="{0000000B-0AC1-4358-96F2-6D76C874FAF3}"/>
              </c:ext>
            </c:extLst>
          </c:dPt>
          <c:dPt>
            <c:idx val="6"/>
            <c:invertIfNegative val="0"/>
            <c:bubble3D val="0"/>
            <c:spPr>
              <a:solidFill>
                <a:schemeClr val="accent1">
                  <a:lumMod val="75000"/>
                </a:schemeClr>
              </a:solidFill>
              <a:ln w="6350">
                <a:noFill/>
              </a:ln>
            </c:spPr>
            <c:extLst>
              <c:ext xmlns:c16="http://schemas.microsoft.com/office/drawing/2014/chart" uri="{C3380CC4-5D6E-409C-BE32-E72D297353CC}">
                <c16:uniqueId val="{0000000D-0AC1-4358-96F2-6D76C874FAF3}"/>
              </c:ext>
            </c:extLst>
          </c:dPt>
          <c:dPt>
            <c:idx val="7"/>
            <c:invertIfNegative val="0"/>
            <c:bubble3D val="0"/>
            <c:spPr>
              <a:solidFill>
                <a:schemeClr val="accent1">
                  <a:lumMod val="75000"/>
                </a:schemeClr>
              </a:solidFill>
              <a:ln w="6350">
                <a:noFill/>
              </a:ln>
            </c:spPr>
            <c:extLst>
              <c:ext xmlns:c16="http://schemas.microsoft.com/office/drawing/2014/chart" uri="{C3380CC4-5D6E-409C-BE32-E72D297353CC}">
                <c16:uniqueId val="{0000000F-0AC1-4358-96F2-6D76C874FAF3}"/>
              </c:ext>
            </c:extLst>
          </c:dPt>
          <c:dPt>
            <c:idx val="8"/>
            <c:invertIfNegative val="0"/>
            <c:bubble3D val="0"/>
            <c:spPr>
              <a:solidFill>
                <a:schemeClr val="accent1">
                  <a:lumMod val="75000"/>
                </a:schemeClr>
              </a:solidFill>
              <a:ln w="6350">
                <a:noFill/>
              </a:ln>
            </c:spPr>
            <c:extLst>
              <c:ext xmlns:c16="http://schemas.microsoft.com/office/drawing/2014/chart" uri="{C3380CC4-5D6E-409C-BE32-E72D297353CC}">
                <c16:uniqueId val="{00000011-0AC1-4358-96F2-6D76C874FAF3}"/>
              </c:ext>
            </c:extLst>
          </c:dPt>
          <c:dLbls>
            <c:spPr>
              <a:noFill/>
              <a:ln w="6350">
                <a:noFill/>
              </a:ln>
            </c:spPr>
            <c:txPr>
              <a:bodyPr rot="0" vert="horz">
                <a:spAutoFit/>
              </a:bodyPr>
              <a:lstStyle/>
              <a:p>
                <a:pPr algn="ctr">
                  <a:defRPr lang="en-US" sz="900" b="0" i="0" u="none"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cat>
            <c:numRef>
              <c:f>'EIT (Table 4)'!$D$1:$L$1</c:f>
              <c:numCache>
                <c:formatCode>0</c:formatCode>
                <c:ptCount val="9"/>
                <c:pt idx="0">
                  <c:v>2014</c:v>
                </c:pt>
                <c:pt idx="1">
                  <c:v>2015</c:v>
                </c:pt>
                <c:pt idx="2">
                  <c:v>2016</c:v>
                </c:pt>
                <c:pt idx="3">
                  <c:v>2017</c:v>
                </c:pt>
                <c:pt idx="4">
                  <c:v>2018</c:v>
                </c:pt>
                <c:pt idx="5">
                  <c:v>2019</c:v>
                </c:pt>
                <c:pt idx="6">
                  <c:v>2020</c:v>
                </c:pt>
                <c:pt idx="7">
                  <c:v>2021</c:v>
                </c:pt>
                <c:pt idx="8">
                  <c:v>2022</c:v>
                </c:pt>
              </c:numCache>
            </c:numRef>
          </c:cat>
          <c:val>
            <c:numRef>
              <c:f>'EIT (Table 4)'!$D$3:$L$3</c:f>
              <c:numCache>
                <c:formatCode>#,##0</c:formatCode>
                <c:ptCount val="9"/>
                <c:pt idx="0">
                  <c:v>35954</c:v>
                </c:pt>
                <c:pt idx="1">
                  <c:v>37719</c:v>
                </c:pt>
                <c:pt idx="2">
                  <c:v>37811</c:v>
                </c:pt>
                <c:pt idx="3">
                  <c:v>39211</c:v>
                </c:pt>
                <c:pt idx="4">
                  <c:v>41501</c:v>
                </c:pt>
                <c:pt idx="5">
                  <c:v>40058</c:v>
                </c:pt>
                <c:pt idx="6">
                  <c:v>35751</c:v>
                </c:pt>
                <c:pt idx="7">
                  <c:v>33121</c:v>
                </c:pt>
                <c:pt idx="8">
                  <c:v>41429</c:v>
                </c:pt>
              </c:numCache>
            </c:numRef>
          </c:val>
          <c:extLst>
            <c:ext xmlns:c16="http://schemas.microsoft.com/office/drawing/2014/chart" uri="{C3380CC4-5D6E-409C-BE32-E72D297353CC}">
              <c16:uniqueId val="{00000000-B3D7-48A4-BBA5-216D92F988A3}"/>
            </c:ext>
          </c:extLst>
        </c:ser>
        <c:ser>
          <c:idx val="1"/>
          <c:order val="1"/>
          <c:tx>
            <c:v>Total Engineers-in-Traing (female-identifying)</c:v>
          </c:tx>
          <c:spPr>
            <a:solidFill>
              <a:schemeClr val="accent6">
                <a:lumMod val="75000"/>
              </a:schemeClr>
            </a:solidFill>
            <a:ln w="6350">
              <a:noFill/>
            </a:ln>
          </c:spPr>
          <c:invertIfNegative val="0"/>
          <c:dLbls>
            <c:spPr>
              <a:noFill/>
              <a:ln w="6350">
                <a:noFill/>
              </a:ln>
            </c:spPr>
            <c:txPr>
              <a:bodyPr rot="0" vert="horz">
                <a:spAutoFit/>
              </a:bodyPr>
              <a:lstStyle/>
              <a:p>
                <a:pPr algn="ctr">
                  <a:defRPr lang="en-US" sz="900" b="0" i="0" u="none"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cat>
            <c:numRef>
              <c:f>'EIT (Table 4)'!$D$1:$L$1</c:f>
              <c:numCache>
                <c:formatCode>0</c:formatCode>
                <c:ptCount val="9"/>
                <c:pt idx="0">
                  <c:v>2014</c:v>
                </c:pt>
                <c:pt idx="1">
                  <c:v>2015</c:v>
                </c:pt>
                <c:pt idx="2">
                  <c:v>2016</c:v>
                </c:pt>
                <c:pt idx="3">
                  <c:v>2017</c:v>
                </c:pt>
                <c:pt idx="4">
                  <c:v>2018</c:v>
                </c:pt>
                <c:pt idx="5">
                  <c:v>2019</c:v>
                </c:pt>
                <c:pt idx="6">
                  <c:v>2020</c:v>
                </c:pt>
                <c:pt idx="7">
                  <c:v>2021</c:v>
                </c:pt>
                <c:pt idx="8">
                  <c:v>2022</c:v>
                </c:pt>
              </c:numCache>
            </c:numRef>
          </c:cat>
          <c:val>
            <c:numRef>
              <c:f>'EIT (Table 4)'!$D$4:$L$4</c:f>
              <c:numCache>
                <c:formatCode>#,##0</c:formatCode>
                <c:ptCount val="9"/>
                <c:pt idx="0">
                  <c:v>8735</c:v>
                </c:pt>
                <c:pt idx="1">
                  <c:v>9282</c:v>
                </c:pt>
                <c:pt idx="2">
                  <c:v>9563</c:v>
                </c:pt>
                <c:pt idx="3">
                  <c:v>10018</c:v>
                </c:pt>
                <c:pt idx="4">
                  <c:v>10767</c:v>
                </c:pt>
                <c:pt idx="5">
                  <c:v>10820</c:v>
                </c:pt>
                <c:pt idx="6">
                  <c:v>9869</c:v>
                </c:pt>
                <c:pt idx="7">
                  <c:v>9187</c:v>
                </c:pt>
                <c:pt idx="8">
                  <c:v>11557</c:v>
                </c:pt>
              </c:numCache>
            </c:numRef>
          </c:val>
          <c:extLst>
            <c:ext xmlns:c16="http://schemas.microsoft.com/office/drawing/2014/chart" uri="{C3380CC4-5D6E-409C-BE32-E72D297353CC}">
              <c16:uniqueId val="{00000002-B3D7-48A4-BBA5-216D92F988A3}"/>
            </c:ext>
          </c:extLst>
        </c:ser>
        <c:dLbls>
          <c:showLegendKey val="0"/>
          <c:showVal val="0"/>
          <c:showCatName val="0"/>
          <c:showSerName val="0"/>
          <c:showPercent val="0"/>
          <c:showBubbleSize val="0"/>
        </c:dLbls>
        <c:gapWidth val="150"/>
        <c:overlap val="100"/>
        <c:axId val="51372075"/>
        <c:axId val="59695495"/>
      </c:barChart>
      <c:catAx>
        <c:axId val="51372075"/>
        <c:scaling>
          <c:orientation val="minMax"/>
        </c:scaling>
        <c:delete val="0"/>
        <c:axPos val="b"/>
        <c:numFmt formatCode="0"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59695495"/>
        <c:crosses val="autoZero"/>
        <c:auto val="1"/>
        <c:lblAlgn val="ctr"/>
        <c:lblOffset val="100"/>
        <c:noMultiLvlLbl val="0"/>
      </c:catAx>
      <c:valAx>
        <c:axId val="59695495"/>
        <c:scaling>
          <c:orientation val="minMax"/>
        </c:scaling>
        <c:delete val="0"/>
        <c:axPos val="l"/>
        <c:majorGridlines>
          <c:spPr>
            <a:ln w="9525" cap="flat" cmpd="sng">
              <a:solidFill>
                <a:schemeClr val="tx1">
                  <a:lumMod val="15000"/>
                  <a:lumOff val="85000"/>
                </a:schemeClr>
              </a:solidFill>
              <a:round/>
            </a:ln>
          </c:spPr>
        </c:majorGridlines>
        <c:numFmt formatCode="#,##0" sourceLinked="1"/>
        <c:majorTickMark val="none"/>
        <c:minorTickMark val="none"/>
        <c:tickLblPos val="nextTo"/>
        <c:spPr>
          <a:noFill/>
          <a:ln w="6350">
            <a:noFill/>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51372075"/>
        <c:crosses val="autoZero"/>
        <c:crossBetween val="between"/>
      </c:valAx>
      <c:spPr>
        <a:noFill/>
        <a:ln w="6350">
          <a:noFill/>
        </a:ln>
      </c:spPr>
    </c:plotArea>
    <c:legend>
      <c:legendPos val="r"/>
      <c:layout>
        <c:manualLayout>
          <c:xMode val="edge"/>
          <c:yMode val="edge"/>
          <c:x val="0.21124999999999999"/>
          <c:y val="0.88600000000000001"/>
          <c:w val="0.57125000000000004"/>
          <c:h val="0.113"/>
        </c:manualLayout>
      </c:layout>
      <c:overlay val="0"/>
      <c:spPr>
        <a:noFill/>
        <a:ln w="6350">
          <a:noFill/>
        </a:ln>
      </c:spPr>
      <c:txPr>
        <a:bodyPr rot="0" vert="horz"/>
        <a:lstStyle/>
        <a:p>
          <a:pPr>
            <a:defRPr lang="en-US" sz="900" b="0" i="0" u="none"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128866</xdr:colOff>
      <xdr:row>23</xdr:row>
      <xdr:rowOff>68355</xdr:rowOff>
    </xdr:from>
    <xdr:to>
      <xdr:col>4</xdr:col>
      <xdr:colOff>470647</xdr:colOff>
      <xdr:row>44</xdr:row>
      <xdr:rowOff>33618</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314324</xdr:colOff>
      <xdr:row>7</xdr:row>
      <xdr:rowOff>147637</xdr:rowOff>
    </xdr:from>
    <xdr:to>
      <xdr:col>10</xdr:col>
      <xdr:colOff>876299</xdr:colOff>
      <xdr:row>31</xdr:row>
      <xdr:rowOff>28575</xdr:rowOff>
    </xdr:to>
    <xdr:graphicFrame macro="">
      <xdr:nvGraphicFramePr>
        <xdr:cNvPr id="2" name="Chart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68579</xdr:colOff>
      <xdr:row>7</xdr:row>
      <xdr:rowOff>42861</xdr:rowOff>
    </xdr:from>
    <xdr:to>
      <xdr:col>9</xdr:col>
      <xdr:colOff>685799</xdr:colOff>
      <xdr:row>31</xdr:row>
      <xdr:rowOff>152400</xdr:rowOff>
    </xdr:to>
    <xdr:graphicFrame macro="">
      <xdr:nvGraphicFramePr>
        <xdr:cNvPr id="2" name="Chart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ngineerscanada.sharepoint.com/sp/OAM/Procedures/2021-Membership-Tables-all-EN.xlsx" TargetMode="External"/><Relationship Id="rId1" Type="http://schemas.openxmlformats.org/officeDocument/2006/relationships/externalLinkPath" Target="/sp/OAM/Procedures/2021-Membership-Tables-all-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kiHWxeQP2UGfLq5a23Kvyw4FIp9aVDdErP9nRZI04P0OC6ovfbi7Q4cTmTnrqvK6" itemId="012KEJ4OFGV53EQZTZ5FGZ46KMSO6WCP7N">
      <xxl21:absoluteUrl r:id="rId2"/>
    </xxl21:alternateUrls>
    <sheetNames>
      <sheetName val="Membership (Table 1)"/>
      <sheetName val="Newly Licensed (Table 2)"/>
      <sheetName val="Newly Licensed trend (Table 3)"/>
      <sheetName val="EIT (Table 4)"/>
      <sheetName val="Internal Trade Applicants"/>
      <sheetName val="Students"/>
    </sheetNames>
    <sheetDataSet>
      <sheetData sheetId="0">
        <row r="33">
          <cell r="N33">
            <v>33121</v>
          </cell>
        </row>
        <row r="34">
          <cell r="N34">
            <v>9187</v>
          </cell>
        </row>
        <row r="35">
          <cell r="N35">
            <v>136</v>
          </cell>
        </row>
      </sheetData>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Vivian Qian" id="{AAD41B17-A1BE-4873-B70D-07B86F6EFAFF}" userId="S::vivian.qian@engineerscanada.ca::068ce40c-9940-4d0e-b383-6132eb5ee47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4" dT="2023-08-02T02:11:33.28" personId="{AAD41B17-A1BE-4873-B70D-07B86F6EFAFF}" id="{1C4605AD-48E9-4AFF-961A-D42349B748DA}">
    <text xml:space="preserve">OIQ CEP was missing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8"/>
  <sheetViews>
    <sheetView workbookViewId="0">
      <selection activeCell="A8" sqref="A8:N8"/>
    </sheetView>
  </sheetViews>
  <sheetFormatPr defaultColWidth="8.85546875" defaultRowHeight="15" x14ac:dyDescent="0.25"/>
  <cols>
    <col min="1" max="1" width="70.7109375" bestFit="1" customWidth="1"/>
    <col min="2" max="2" width="11" bestFit="1" customWidth="1"/>
    <col min="3" max="3" width="13.42578125" customWidth="1"/>
    <col min="6" max="6" width="9.5703125" bestFit="1" customWidth="1"/>
    <col min="7" max="7" width="9.28515625" bestFit="1" customWidth="1"/>
    <col min="14" max="14" width="10.7109375" customWidth="1"/>
    <col min="15" max="15" width="26.7109375" bestFit="1" customWidth="1"/>
    <col min="16" max="16" width="32.85546875" customWidth="1"/>
    <col min="17" max="17" width="12" bestFit="1" customWidth="1"/>
    <col min="18" max="18" width="16.5703125" customWidth="1"/>
    <col min="19" max="19" width="12.28515625" bestFit="1" customWidth="1"/>
    <col min="20" max="20" width="24.7109375" bestFit="1" customWidth="1"/>
    <col min="21" max="21" width="9.140625" bestFit="1" customWidth="1"/>
    <col min="22" max="22" width="16.7109375" bestFit="1" customWidth="1"/>
    <col min="23" max="23" width="13.140625" bestFit="1" customWidth="1"/>
    <col min="24" max="24" width="23.85546875" customWidth="1"/>
    <col min="25" max="25" width="30.7109375" bestFit="1" customWidth="1"/>
    <col min="26" max="26" width="23.140625" bestFit="1" customWidth="1"/>
    <col min="27" max="27" width="7.7109375" bestFit="1" customWidth="1"/>
    <col min="28" max="28" width="9.7109375" customWidth="1"/>
    <col min="30" max="30" width="9.7109375" bestFit="1" customWidth="1"/>
  </cols>
  <sheetData>
    <row r="1" spans="1:28" ht="95.25" customHeight="1" thickBot="1" x14ac:dyDescent="0.3">
      <c r="A1" s="2" t="s">
        <v>84</v>
      </c>
      <c r="B1" s="3" t="s">
        <v>85</v>
      </c>
      <c r="C1" s="3" t="s">
        <v>0</v>
      </c>
      <c r="D1" s="67" t="s">
        <v>1</v>
      </c>
      <c r="E1" s="3" t="s">
        <v>2</v>
      </c>
      <c r="F1" s="3" t="s">
        <v>3</v>
      </c>
      <c r="G1" s="3" t="s">
        <v>86</v>
      </c>
      <c r="H1" s="3" t="s">
        <v>87</v>
      </c>
      <c r="I1" s="3" t="s">
        <v>88</v>
      </c>
      <c r="J1" s="3" t="s">
        <v>89</v>
      </c>
      <c r="K1" s="3" t="s">
        <v>90</v>
      </c>
      <c r="L1" s="3" t="s">
        <v>91</v>
      </c>
      <c r="M1" s="3" t="s">
        <v>4</v>
      </c>
      <c r="N1" s="4" t="s">
        <v>5</v>
      </c>
    </row>
    <row r="2" spans="1:28" ht="15" customHeight="1" thickTop="1" thickBot="1" x14ac:dyDescent="0.3">
      <c r="A2" s="5" t="s">
        <v>6</v>
      </c>
      <c r="B2" s="6">
        <f>B10+B14+B18+B22+B26+B30+B34</f>
        <v>32753</v>
      </c>
      <c r="C2" s="6">
        <f>C10+C14+C18+C22+C26+C30+C34</f>
        <v>51620</v>
      </c>
      <c r="D2" s="6">
        <f t="shared" ref="D2:N2" si="0">D10+D14+D18+D22+D26+D30+D34</f>
        <v>12270</v>
      </c>
      <c r="E2" s="6">
        <f>E10+E14+E18+E22+E26+E30+E34</f>
        <v>7737</v>
      </c>
      <c r="F2" s="6">
        <f>F10+F14+F18+F22+F26+F30+F34</f>
        <v>86768</v>
      </c>
      <c r="G2" s="6">
        <f t="shared" si="0"/>
        <v>58974</v>
      </c>
      <c r="H2" s="6">
        <f t="shared" si="0"/>
        <v>4946</v>
      </c>
      <c r="I2" s="6">
        <f t="shared" si="0"/>
        <v>7217</v>
      </c>
      <c r="J2" s="6">
        <f t="shared" si="0"/>
        <v>909</v>
      </c>
      <c r="K2" s="6">
        <f t="shared" si="0"/>
        <v>3940</v>
      </c>
      <c r="L2" s="6">
        <f t="shared" si="0"/>
        <v>1912</v>
      </c>
      <c r="M2" s="6">
        <f t="shared" si="0"/>
        <v>1169</v>
      </c>
      <c r="N2" s="6">
        <f t="shared" si="0"/>
        <v>270215</v>
      </c>
      <c r="Q2" s="10"/>
    </row>
    <row r="3" spans="1:28" ht="15" customHeight="1" thickTop="1" thickBot="1" x14ac:dyDescent="0.3">
      <c r="A3" s="5" t="s">
        <v>7</v>
      </c>
      <c r="B3" s="6">
        <f>B11+B15+B19+B27+B31+B35+B23</f>
        <v>5735</v>
      </c>
      <c r="C3" s="6">
        <f>C11+C15+C19+C27+C31+C35+C23</f>
        <v>9683</v>
      </c>
      <c r="D3" s="6">
        <f>D11+D15+D19+D27+D31+D35+D23</f>
        <v>1823</v>
      </c>
      <c r="E3" s="6">
        <f t="shared" ref="E3" si="1">E11+E15+E19+E27+E31+E35</f>
        <v>1220</v>
      </c>
      <c r="F3" s="6">
        <f>F11+F15+F19+F27+F31+F35+F23</f>
        <v>14469</v>
      </c>
      <c r="G3" s="6">
        <f>G11+G15+G19+G27+G31+G35+G23</f>
        <v>11848</v>
      </c>
      <c r="H3" s="6">
        <f t="shared" ref="H3:N3" si="2">H11+H15+H19+H27+H31+H35+H23</f>
        <v>741</v>
      </c>
      <c r="I3" s="6">
        <f t="shared" si="2"/>
        <v>1178</v>
      </c>
      <c r="J3" s="6">
        <f t="shared" si="2"/>
        <v>107</v>
      </c>
      <c r="K3" s="6">
        <f t="shared" si="2"/>
        <v>731</v>
      </c>
      <c r="L3" s="6">
        <f t="shared" si="2"/>
        <v>244</v>
      </c>
      <c r="M3" s="6">
        <f t="shared" si="2"/>
        <v>162</v>
      </c>
      <c r="N3" s="6">
        <f t="shared" si="2"/>
        <v>47941</v>
      </c>
    </row>
    <row r="4" spans="1:28" ht="15" customHeight="1" thickTop="1" thickBot="1" x14ac:dyDescent="0.3">
      <c r="A4" s="5" t="s">
        <v>8</v>
      </c>
      <c r="B4" s="90">
        <f>B12+B16+B20+B24+B28+B32+B36</f>
        <v>201</v>
      </c>
      <c r="C4" s="6">
        <f>SUM(C12,C16,C20,C24,C28,C32,C36)</f>
        <v>1</v>
      </c>
      <c r="D4" s="6">
        <f t="shared" ref="D4:N4" si="3">SUM(D12,D16,D20,D24,D28,D32,D36)</f>
        <v>611</v>
      </c>
      <c r="E4" s="6">
        <f>SUM(E12,E16,E20,E24,E28,E32,E36)</f>
        <v>1</v>
      </c>
      <c r="F4" s="6">
        <f t="shared" si="3"/>
        <v>10</v>
      </c>
      <c r="G4" s="6">
        <f t="shared" si="3"/>
        <v>0</v>
      </c>
      <c r="H4" s="6">
        <f t="shared" si="3"/>
        <v>13</v>
      </c>
      <c r="I4" s="6">
        <f t="shared" si="3"/>
        <v>5</v>
      </c>
      <c r="J4" s="6">
        <f t="shared" si="3"/>
        <v>0</v>
      </c>
      <c r="K4" s="6">
        <f t="shared" si="3"/>
        <v>5</v>
      </c>
      <c r="L4" s="6">
        <f t="shared" si="3"/>
        <v>0</v>
      </c>
      <c r="M4" s="6">
        <f t="shared" si="3"/>
        <v>20</v>
      </c>
      <c r="N4" s="6">
        <f t="shared" si="3"/>
        <v>867</v>
      </c>
    </row>
    <row r="5" spans="1:28" ht="14.25" customHeight="1" thickTop="1" thickBot="1" x14ac:dyDescent="0.3">
      <c r="A5" s="79" t="s">
        <v>9</v>
      </c>
      <c r="B5" s="80">
        <f>B3/B6</f>
        <v>0.148233347980046</v>
      </c>
      <c r="C5" s="81">
        <f t="shared" ref="C5:M5" si="4">C3/C6</f>
        <v>0.15795054156335639</v>
      </c>
      <c r="D5" s="80">
        <f t="shared" si="4"/>
        <v>0.12397986942328618</v>
      </c>
      <c r="E5" s="80">
        <f t="shared" si="4"/>
        <v>0.13619111408796605</v>
      </c>
      <c r="F5" s="80">
        <f t="shared" si="4"/>
        <v>0.14290793801297816</v>
      </c>
      <c r="G5" s="80">
        <f t="shared" si="4"/>
        <v>0.16729264917680947</v>
      </c>
      <c r="H5" s="80">
        <f t="shared" si="4"/>
        <v>0.13</v>
      </c>
      <c r="I5" s="80">
        <f t="shared" si="4"/>
        <v>0.14023809523809525</v>
      </c>
      <c r="J5" s="82">
        <f t="shared" si="4"/>
        <v>0.10531496062992125</v>
      </c>
      <c r="K5" s="80">
        <f t="shared" si="4"/>
        <v>0.15633019674935841</v>
      </c>
      <c r="L5" s="80">
        <f t="shared" si="4"/>
        <v>0.11317254174397032</v>
      </c>
      <c r="M5" s="82">
        <f t="shared" si="4"/>
        <v>0.11991117690599556</v>
      </c>
      <c r="N5" s="86">
        <f>N3/N6</f>
        <v>0.15027443162405218</v>
      </c>
      <c r="Q5" s="10"/>
    </row>
    <row r="6" spans="1:28" ht="15" customHeight="1" thickTop="1" thickBot="1" x14ac:dyDescent="0.3">
      <c r="A6" s="41" t="s">
        <v>10</v>
      </c>
      <c r="B6" s="61">
        <f>SUM(B13,B17,B21,B25,B29,B33,B37)</f>
        <v>38689</v>
      </c>
      <c r="C6" s="61">
        <f>SUM(C13,C17,C21,C25,C29,C33,C37)</f>
        <v>61304</v>
      </c>
      <c r="D6" s="61">
        <f>SUM(D13,D17,D21,D25,D29,D33,D37)</f>
        <v>14704</v>
      </c>
      <c r="E6" s="21">
        <f>SUM(E13,E17,E21,E25,E29,E33,E37)</f>
        <v>8958</v>
      </c>
      <c r="F6" s="61">
        <f>SUM(F13,F17,F21,F25,F29,F33,F37)</f>
        <v>101247</v>
      </c>
      <c r="G6" s="61">
        <f t="shared" ref="G6:M6" si="5">SUM(G13,G17,G21,G25,G29,G33,G37)</f>
        <v>70822</v>
      </c>
      <c r="H6" s="61">
        <f>SUM(H13,H17,H21,H25,H29,H33,H37)</f>
        <v>5700</v>
      </c>
      <c r="I6" s="21">
        <f t="shared" si="5"/>
        <v>8400</v>
      </c>
      <c r="J6" s="21">
        <f>SUM(J13,J17,J21,J25,J29,J33,J37)</f>
        <v>1016</v>
      </c>
      <c r="K6" s="21">
        <f>SUM(K13,K17,K21,K25,K29,K33,K37)</f>
        <v>4676</v>
      </c>
      <c r="L6" s="61">
        <f t="shared" si="5"/>
        <v>2156</v>
      </c>
      <c r="M6" s="21">
        <f t="shared" si="5"/>
        <v>1351</v>
      </c>
      <c r="N6" s="21">
        <f>SUM(N13,N17,N21,N25,N29,N33,N37)</f>
        <v>319023</v>
      </c>
      <c r="O6" s="19"/>
      <c r="P6" s="19"/>
      <c r="Q6" s="77"/>
    </row>
    <row r="7" spans="1:28" ht="45.6" customHeight="1" thickTop="1" thickBot="1" x14ac:dyDescent="0.3">
      <c r="A7" s="97" t="s">
        <v>83</v>
      </c>
      <c r="B7" s="98"/>
      <c r="C7" s="98"/>
      <c r="D7" s="98"/>
      <c r="E7" s="98"/>
      <c r="F7" s="98"/>
      <c r="G7" s="98"/>
      <c r="H7" s="98"/>
      <c r="I7" s="98"/>
      <c r="J7" s="98"/>
      <c r="K7" s="98"/>
      <c r="L7" s="98"/>
      <c r="M7" s="98"/>
      <c r="N7" s="98"/>
      <c r="O7" s="19"/>
      <c r="P7" s="19"/>
      <c r="Q7" s="77"/>
    </row>
    <row r="8" spans="1:28" ht="45" customHeight="1" thickTop="1" x14ac:dyDescent="0.25">
      <c r="A8" s="96" t="s">
        <v>11</v>
      </c>
      <c r="B8" s="96"/>
      <c r="C8" s="96"/>
      <c r="D8" s="96"/>
      <c r="E8" s="96"/>
      <c r="F8" s="96"/>
      <c r="G8" s="96"/>
      <c r="H8" s="96"/>
      <c r="I8" s="96"/>
      <c r="J8" s="96"/>
      <c r="K8" s="96"/>
      <c r="L8" s="96"/>
      <c r="M8" s="96"/>
      <c r="N8" s="96"/>
    </row>
    <row r="9" spans="1:28" ht="48" customHeight="1" x14ac:dyDescent="0.25">
      <c r="A9" s="1" t="s">
        <v>12</v>
      </c>
      <c r="B9" s="1"/>
      <c r="C9" s="1"/>
      <c r="D9" s="1"/>
      <c r="E9" s="1"/>
      <c r="F9" s="1"/>
      <c r="G9" s="1"/>
      <c r="H9" s="1"/>
      <c r="I9" s="1"/>
      <c r="J9" s="1"/>
      <c r="K9" s="1"/>
      <c r="L9" s="1"/>
      <c r="M9" s="1"/>
      <c r="N9" s="1"/>
    </row>
    <row r="10" spans="1:28" ht="15" customHeight="1" thickBot="1" x14ac:dyDescent="0.3">
      <c r="A10" s="42" t="s">
        <v>13</v>
      </c>
      <c r="B10" s="9">
        <v>22553</v>
      </c>
      <c r="C10" s="71">
        <v>36598</v>
      </c>
      <c r="D10" s="9">
        <v>7435</v>
      </c>
      <c r="E10" s="9">
        <v>5303</v>
      </c>
      <c r="F10" s="9">
        <v>61891</v>
      </c>
      <c r="G10" s="9">
        <v>45908</v>
      </c>
      <c r="H10" s="9">
        <v>2678</v>
      </c>
      <c r="I10" s="9">
        <v>4548</v>
      </c>
      <c r="J10" s="9">
        <v>656</v>
      </c>
      <c r="K10" s="9">
        <v>3184</v>
      </c>
      <c r="L10" s="9">
        <v>200</v>
      </c>
      <c r="M10" s="9">
        <v>1050</v>
      </c>
      <c r="N10" s="43">
        <f>SUM(B10:M10)</f>
        <v>192004</v>
      </c>
      <c r="P10" s="19"/>
      <c r="Q10" s="10"/>
    </row>
    <row r="11" spans="1:28" ht="15" customHeight="1" thickTop="1" thickBot="1" x14ac:dyDescent="0.3">
      <c r="A11" s="11" t="s">
        <v>14</v>
      </c>
      <c r="B11" s="6">
        <v>3547</v>
      </c>
      <c r="C11" s="6">
        <v>6968</v>
      </c>
      <c r="D11" s="6">
        <v>1092</v>
      </c>
      <c r="E11" s="6">
        <v>726</v>
      </c>
      <c r="F11" s="6">
        <v>10212</v>
      </c>
      <c r="G11" s="6">
        <v>9040</v>
      </c>
      <c r="H11" s="6">
        <v>473</v>
      </c>
      <c r="I11" s="6">
        <v>791</v>
      </c>
      <c r="J11" s="6">
        <v>70</v>
      </c>
      <c r="K11" s="6">
        <v>552</v>
      </c>
      <c r="L11" s="6">
        <v>33</v>
      </c>
      <c r="M11" s="6">
        <v>146</v>
      </c>
      <c r="N11" s="43">
        <f t="shared" ref="N11:N37" si="6">SUM(B11:M11)</f>
        <v>33650</v>
      </c>
      <c r="P11" s="19"/>
      <c r="Q11" s="10"/>
      <c r="T11" s="74"/>
      <c r="U11" s="74"/>
      <c r="V11" s="74"/>
    </row>
    <row r="12" spans="1:28" ht="15" customHeight="1" thickTop="1" thickBot="1" x14ac:dyDescent="0.3">
      <c r="A12" s="11" t="s">
        <v>15</v>
      </c>
      <c r="B12" s="90">
        <v>130</v>
      </c>
      <c r="C12" s="6">
        <v>1</v>
      </c>
      <c r="D12" s="6">
        <v>392</v>
      </c>
      <c r="E12" s="6">
        <v>0</v>
      </c>
      <c r="F12" s="6">
        <v>4</v>
      </c>
      <c r="G12" s="6">
        <v>0</v>
      </c>
      <c r="H12" s="6">
        <v>4</v>
      </c>
      <c r="I12" s="6">
        <v>2</v>
      </c>
      <c r="J12" s="6">
        <v>0</v>
      </c>
      <c r="K12" s="6">
        <v>2</v>
      </c>
      <c r="L12" s="6">
        <v>0</v>
      </c>
      <c r="M12" s="6">
        <v>20</v>
      </c>
      <c r="N12" s="43">
        <f t="shared" ref="N12:N17" si="7">SUM(B12:M12)</f>
        <v>555</v>
      </c>
      <c r="T12" s="74"/>
      <c r="U12" s="74"/>
      <c r="V12" s="74"/>
    </row>
    <row r="13" spans="1:28" ht="41.25" customHeight="1" thickTop="1" thickBot="1" x14ac:dyDescent="0.3">
      <c r="A13" s="22" t="s">
        <v>16</v>
      </c>
      <c r="B13" s="21">
        <f>SUM(B10:B12)</f>
        <v>26230</v>
      </c>
      <c r="C13" s="21">
        <f>SUM(C10:C12)</f>
        <v>43567</v>
      </c>
      <c r="D13" s="21">
        <f>SUM(D10:D12)</f>
        <v>8919</v>
      </c>
      <c r="E13" s="21">
        <f t="shared" ref="E13:M13" si="8">SUM(E10:E12)</f>
        <v>6029</v>
      </c>
      <c r="F13" s="21">
        <f>SUM(F10:F12)</f>
        <v>72107</v>
      </c>
      <c r="G13" s="21">
        <f t="shared" si="8"/>
        <v>54948</v>
      </c>
      <c r="H13" s="21">
        <f>SUM(H10:H12)</f>
        <v>3155</v>
      </c>
      <c r="I13" s="21">
        <f t="shared" si="8"/>
        <v>5341</v>
      </c>
      <c r="J13" s="21">
        <f t="shared" si="8"/>
        <v>726</v>
      </c>
      <c r="K13" s="21">
        <f t="shared" si="8"/>
        <v>3738</v>
      </c>
      <c r="L13" s="21">
        <f t="shared" si="8"/>
        <v>233</v>
      </c>
      <c r="M13" s="21">
        <f t="shared" si="8"/>
        <v>1216</v>
      </c>
      <c r="N13" s="21">
        <f t="shared" si="7"/>
        <v>226209</v>
      </c>
      <c r="P13" s="73"/>
      <c r="Q13" s="74"/>
      <c r="R13" s="73"/>
      <c r="S13" s="73"/>
      <c r="T13" s="73"/>
      <c r="U13" s="73"/>
      <c r="V13" s="73"/>
      <c r="W13" s="10"/>
      <c r="X13" s="10"/>
      <c r="Y13" s="10"/>
      <c r="Z13" s="10"/>
      <c r="AA13" s="10"/>
      <c r="AB13" s="10"/>
    </row>
    <row r="14" spans="1:28" ht="15" customHeight="1" thickTop="1" thickBot="1" x14ac:dyDescent="0.3">
      <c r="A14" s="5" t="s">
        <v>17</v>
      </c>
      <c r="B14" s="64">
        <v>0</v>
      </c>
      <c r="C14" s="6">
        <v>0</v>
      </c>
      <c r="D14" s="6">
        <v>16</v>
      </c>
      <c r="E14" s="6">
        <v>12</v>
      </c>
      <c r="F14" s="64">
        <v>61</v>
      </c>
      <c r="G14" s="6">
        <v>204</v>
      </c>
      <c r="H14" s="6">
        <v>0</v>
      </c>
      <c r="I14" s="6">
        <v>0</v>
      </c>
      <c r="J14" s="6">
        <v>0</v>
      </c>
      <c r="K14" s="6">
        <v>0</v>
      </c>
      <c r="L14" s="6">
        <v>0</v>
      </c>
      <c r="M14" s="6">
        <v>0</v>
      </c>
      <c r="N14" s="43">
        <f t="shared" si="7"/>
        <v>293</v>
      </c>
      <c r="P14" s="73"/>
      <c r="Q14" s="73"/>
      <c r="R14" s="73"/>
      <c r="S14" s="73"/>
      <c r="T14" s="73"/>
      <c r="U14" s="73"/>
      <c r="V14" s="73"/>
      <c r="W14" s="10"/>
      <c r="X14" s="10"/>
      <c r="Y14" s="10"/>
      <c r="Z14" s="10"/>
      <c r="AA14" s="10"/>
      <c r="AB14" s="10"/>
    </row>
    <row r="15" spans="1:28" ht="15" customHeight="1" thickTop="1" thickBot="1" x14ac:dyDescent="0.3">
      <c r="A15" s="5" t="s">
        <v>18</v>
      </c>
      <c r="B15" s="64">
        <v>0</v>
      </c>
      <c r="C15" s="6">
        <v>0</v>
      </c>
      <c r="D15" s="6">
        <v>1</v>
      </c>
      <c r="E15" s="6">
        <v>1</v>
      </c>
      <c r="F15" s="64">
        <v>5</v>
      </c>
      <c r="G15" s="6">
        <v>28</v>
      </c>
      <c r="H15" s="6">
        <v>0</v>
      </c>
      <c r="I15" s="6">
        <v>0</v>
      </c>
      <c r="J15" s="6">
        <v>0</v>
      </c>
      <c r="K15" s="6">
        <v>0</v>
      </c>
      <c r="L15" s="6">
        <v>0</v>
      </c>
      <c r="M15" s="6">
        <v>0</v>
      </c>
      <c r="N15" s="43">
        <f t="shared" si="7"/>
        <v>35</v>
      </c>
      <c r="P15" s="73"/>
      <c r="Q15" s="73"/>
      <c r="R15" s="73"/>
      <c r="S15" s="10"/>
      <c r="T15" s="73"/>
      <c r="U15" s="73"/>
      <c r="V15" s="73"/>
      <c r="W15" s="10"/>
      <c r="X15" s="10"/>
      <c r="Y15" s="10"/>
      <c r="Z15" s="10"/>
      <c r="AA15" s="10"/>
      <c r="AB15" s="10"/>
    </row>
    <row r="16" spans="1:28" ht="15" customHeight="1" thickTop="1" thickBot="1" x14ac:dyDescent="0.3">
      <c r="A16" s="5" t="s">
        <v>19</v>
      </c>
      <c r="B16" s="90">
        <v>0</v>
      </c>
      <c r="C16" s="6">
        <v>0</v>
      </c>
      <c r="D16" s="6">
        <v>2</v>
      </c>
      <c r="E16" s="6">
        <v>0</v>
      </c>
      <c r="F16" s="6">
        <v>0</v>
      </c>
      <c r="G16" s="6">
        <v>0</v>
      </c>
      <c r="H16" s="6">
        <v>0</v>
      </c>
      <c r="I16" s="6">
        <v>0</v>
      </c>
      <c r="J16" s="6">
        <v>0</v>
      </c>
      <c r="K16" s="6">
        <v>0</v>
      </c>
      <c r="L16" s="6">
        <v>0</v>
      </c>
      <c r="M16" s="6">
        <v>0</v>
      </c>
      <c r="N16" s="43">
        <f t="shared" si="7"/>
        <v>2</v>
      </c>
      <c r="T16" s="74"/>
      <c r="U16" s="74"/>
      <c r="V16" s="74"/>
    </row>
    <row r="17" spans="1:15" s="19" customFormat="1" ht="15" customHeight="1" thickTop="1" thickBot="1" x14ac:dyDescent="0.3">
      <c r="A17" s="22" t="s">
        <v>20</v>
      </c>
      <c r="B17" s="21">
        <f>SUM(B14:B16)</f>
        <v>0</v>
      </c>
      <c r="C17" s="21">
        <f>SUM(C14:C16)</f>
        <v>0</v>
      </c>
      <c r="D17" s="21">
        <f>SUM(D14:D16)</f>
        <v>19</v>
      </c>
      <c r="E17" s="21">
        <f t="shared" ref="E17:M17" si="9">SUM(E14:E16)</f>
        <v>13</v>
      </c>
      <c r="F17" s="21">
        <f t="shared" si="9"/>
        <v>66</v>
      </c>
      <c r="G17" s="21">
        <f t="shared" si="9"/>
        <v>232</v>
      </c>
      <c r="H17" s="21">
        <f t="shared" si="9"/>
        <v>0</v>
      </c>
      <c r="I17" s="21">
        <f t="shared" si="9"/>
        <v>0</v>
      </c>
      <c r="J17" s="21">
        <f t="shared" si="9"/>
        <v>0</v>
      </c>
      <c r="K17" s="21">
        <f t="shared" si="9"/>
        <v>0</v>
      </c>
      <c r="L17" s="21">
        <f t="shared" si="9"/>
        <v>0</v>
      </c>
      <c r="M17" s="21">
        <f t="shared" si="9"/>
        <v>0</v>
      </c>
      <c r="N17" s="21">
        <f t="shared" si="7"/>
        <v>330</v>
      </c>
    </row>
    <row r="18" spans="1:15" s="19" customFormat="1" ht="15" customHeight="1" thickTop="1" thickBot="1" x14ac:dyDescent="0.3">
      <c r="A18" s="5" t="s">
        <v>21</v>
      </c>
      <c r="B18" s="88">
        <v>288</v>
      </c>
      <c r="C18" s="6">
        <v>803</v>
      </c>
      <c r="D18" s="6">
        <v>0</v>
      </c>
      <c r="E18" s="6">
        <v>23</v>
      </c>
      <c r="F18" s="6">
        <v>0</v>
      </c>
      <c r="G18" s="6">
        <v>0</v>
      </c>
      <c r="H18" s="6">
        <v>981</v>
      </c>
      <c r="I18" s="6">
        <v>0</v>
      </c>
      <c r="J18" s="6">
        <v>0</v>
      </c>
      <c r="K18" s="6">
        <v>0</v>
      </c>
      <c r="L18" s="6">
        <v>1547</v>
      </c>
      <c r="M18" s="6">
        <v>17</v>
      </c>
      <c r="N18" s="43">
        <f t="shared" si="6"/>
        <v>3659</v>
      </c>
    </row>
    <row r="19" spans="1:15" s="19" customFormat="1" ht="15" customHeight="1" thickTop="1" thickBot="1" x14ac:dyDescent="0.3">
      <c r="A19" s="5" t="s">
        <v>22</v>
      </c>
      <c r="B19" s="64">
        <v>30</v>
      </c>
      <c r="C19" s="6">
        <v>51</v>
      </c>
      <c r="D19" s="6">
        <v>0</v>
      </c>
      <c r="E19" s="6">
        <v>4</v>
      </c>
      <c r="F19" s="6">
        <v>0</v>
      </c>
      <c r="G19" s="6">
        <v>0</v>
      </c>
      <c r="H19" s="6">
        <v>84</v>
      </c>
      <c r="I19" s="6">
        <v>0</v>
      </c>
      <c r="J19" s="6">
        <v>0</v>
      </c>
      <c r="K19" s="6">
        <v>0</v>
      </c>
      <c r="L19" s="6">
        <v>174</v>
      </c>
      <c r="M19" s="6">
        <v>0</v>
      </c>
      <c r="N19" s="43">
        <f t="shared" si="6"/>
        <v>343</v>
      </c>
      <c r="O19" s="20"/>
    </row>
    <row r="20" spans="1:15" ht="15" customHeight="1" thickTop="1" thickBot="1" x14ac:dyDescent="0.3">
      <c r="A20" s="5" t="s">
        <v>23</v>
      </c>
      <c r="B20" s="90">
        <v>1</v>
      </c>
      <c r="C20" s="6">
        <v>0</v>
      </c>
      <c r="D20" s="6">
        <v>0</v>
      </c>
      <c r="E20" s="6">
        <v>0</v>
      </c>
      <c r="F20" s="6">
        <v>0</v>
      </c>
      <c r="G20" s="6">
        <v>0</v>
      </c>
      <c r="H20" s="88">
        <v>1</v>
      </c>
      <c r="I20" s="6">
        <v>0</v>
      </c>
      <c r="J20" s="6">
        <v>0</v>
      </c>
      <c r="K20" s="6">
        <v>0</v>
      </c>
      <c r="L20" s="6">
        <v>0</v>
      </c>
      <c r="M20" s="6">
        <v>0</v>
      </c>
      <c r="N20" s="43">
        <f>SUM(B20:M20)</f>
        <v>2</v>
      </c>
    </row>
    <row r="21" spans="1:15" s="19" customFormat="1" ht="15" customHeight="1" thickTop="1" thickBot="1" x14ac:dyDescent="0.3">
      <c r="A21" s="22" t="s">
        <v>24</v>
      </c>
      <c r="B21" s="21">
        <f>SUM(B18:B20)</f>
        <v>319</v>
      </c>
      <c r="C21" s="21">
        <f>SUM(C18:C20)</f>
        <v>854</v>
      </c>
      <c r="D21" s="21">
        <f>SUM(D18:D20)</f>
        <v>0</v>
      </c>
      <c r="E21" s="21">
        <f t="shared" ref="E21:M21" si="10">SUM(E18:E20)</f>
        <v>27</v>
      </c>
      <c r="F21" s="21">
        <f t="shared" si="10"/>
        <v>0</v>
      </c>
      <c r="G21" s="21">
        <f t="shared" si="10"/>
        <v>0</v>
      </c>
      <c r="H21" s="21">
        <f>SUM(H18:H20)</f>
        <v>1066</v>
      </c>
      <c r="I21" s="21">
        <f t="shared" si="10"/>
        <v>0</v>
      </c>
      <c r="J21" s="21">
        <f t="shared" si="10"/>
        <v>0</v>
      </c>
      <c r="K21" s="21">
        <f t="shared" si="10"/>
        <v>0</v>
      </c>
      <c r="L21" s="21">
        <f t="shared" si="10"/>
        <v>1721</v>
      </c>
      <c r="M21" s="21">
        <f t="shared" si="10"/>
        <v>17</v>
      </c>
      <c r="N21" s="21">
        <f t="shared" si="6"/>
        <v>4004</v>
      </c>
    </row>
    <row r="22" spans="1:15" ht="15" customHeight="1" thickTop="1" thickBot="1" x14ac:dyDescent="0.3">
      <c r="A22" s="5" t="s">
        <v>25</v>
      </c>
      <c r="B22" s="6">
        <v>0</v>
      </c>
      <c r="C22" s="6">
        <v>801</v>
      </c>
      <c r="D22" s="6">
        <v>146</v>
      </c>
      <c r="E22" s="6">
        <v>0</v>
      </c>
      <c r="F22" s="6">
        <v>289</v>
      </c>
      <c r="G22" s="6">
        <v>205</v>
      </c>
      <c r="H22" s="6">
        <v>0</v>
      </c>
      <c r="I22" s="6">
        <v>2</v>
      </c>
      <c r="J22" s="6">
        <v>0</v>
      </c>
      <c r="K22" s="6">
        <v>19</v>
      </c>
      <c r="L22" s="6">
        <v>0</v>
      </c>
      <c r="M22" s="6">
        <v>0</v>
      </c>
      <c r="N22" s="43">
        <f t="shared" si="6"/>
        <v>1462</v>
      </c>
    </row>
    <row r="23" spans="1:15" ht="15" customHeight="1" thickTop="1" thickBot="1" x14ac:dyDescent="0.3">
      <c r="A23" s="5" t="s">
        <v>26</v>
      </c>
      <c r="B23" s="6">
        <v>0</v>
      </c>
      <c r="C23" s="6">
        <v>55</v>
      </c>
      <c r="D23" s="6">
        <v>16</v>
      </c>
      <c r="E23" s="6">
        <v>0</v>
      </c>
      <c r="F23" s="6">
        <v>52</v>
      </c>
      <c r="G23" s="6">
        <v>13</v>
      </c>
      <c r="H23" s="6">
        <v>0</v>
      </c>
      <c r="I23" s="6">
        <v>1</v>
      </c>
      <c r="J23" s="6">
        <v>0</v>
      </c>
      <c r="K23" s="6">
        <v>2</v>
      </c>
      <c r="L23" s="6">
        <v>0</v>
      </c>
      <c r="M23" s="6">
        <v>0</v>
      </c>
      <c r="N23" s="43">
        <f t="shared" si="6"/>
        <v>139</v>
      </c>
    </row>
    <row r="24" spans="1:15" ht="15" customHeight="1" thickTop="1" thickBot="1" x14ac:dyDescent="0.3">
      <c r="A24" s="5" t="s">
        <v>27</v>
      </c>
      <c r="B24" s="91">
        <v>0</v>
      </c>
      <c r="C24" s="33">
        <v>0</v>
      </c>
      <c r="D24" s="6">
        <v>11</v>
      </c>
      <c r="E24" s="33">
        <v>0</v>
      </c>
      <c r="F24" s="33"/>
      <c r="G24" s="33">
        <v>0</v>
      </c>
      <c r="H24" s="33">
        <v>0</v>
      </c>
      <c r="I24" s="33">
        <v>0</v>
      </c>
      <c r="J24" s="33">
        <v>0</v>
      </c>
      <c r="K24" s="6">
        <v>0</v>
      </c>
      <c r="L24" s="33">
        <v>0</v>
      </c>
      <c r="M24" s="33">
        <v>0</v>
      </c>
      <c r="N24" s="43">
        <f>SUM(B24:M24)</f>
        <v>11</v>
      </c>
    </row>
    <row r="25" spans="1:15" s="19" customFormat="1" ht="15" customHeight="1" thickTop="1" thickBot="1" x14ac:dyDescent="0.3">
      <c r="A25" s="22" t="s">
        <v>28</v>
      </c>
      <c r="B25" s="21">
        <f t="shared" ref="B25" si="11">SUM(B22:B24)</f>
        <v>0</v>
      </c>
      <c r="C25" s="21">
        <f>SUM(C22:C24)</f>
        <v>856</v>
      </c>
      <c r="D25" s="21">
        <f>SUM(D22:D24)</f>
        <v>173</v>
      </c>
      <c r="E25" s="21">
        <f t="shared" ref="E25" si="12">SUM(E22:E24)</f>
        <v>0</v>
      </c>
      <c r="F25" s="21">
        <f t="shared" ref="F25:G25" si="13">SUM(F22:F24)</f>
        <v>341</v>
      </c>
      <c r="G25" s="21">
        <f t="shared" si="13"/>
        <v>218</v>
      </c>
      <c r="H25" s="21">
        <f t="shared" ref="H25" si="14">SUM(H22:H24)</f>
        <v>0</v>
      </c>
      <c r="I25" s="21">
        <f t="shared" ref="I25:J25" si="15">SUM(I22:I24)</f>
        <v>3</v>
      </c>
      <c r="J25" s="21">
        <f t="shared" si="15"/>
        <v>0</v>
      </c>
      <c r="K25" s="21">
        <f t="shared" ref="K25" si="16">SUM(K22:K24)</f>
        <v>21</v>
      </c>
      <c r="L25" s="21">
        <f t="shared" ref="L25:M25" si="17">SUM(L22:L24)</f>
        <v>0</v>
      </c>
      <c r="M25" s="21">
        <f t="shared" si="17"/>
        <v>0</v>
      </c>
      <c r="N25" s="21">
        <f t="shared" si="6"/>
        <v>1612</v>
      </c>
    </row>
    <row r="26" spans="1:15" ht="15" customHeight="1" thickTop="1" thickBot="1" x14ac:dyDescent="0.3">
      <c r="A26" s="12" t="s">
        <v>29</v>
      </c>
      <c r="B26" s="6">
        <v>1973</v>
      </c>
      <c r="C26" s="6">
        <v>4753</v>
      </c>
      <c r="D26" s="6">
        <v>1464</v>
      </c>
      <c r="E26" s="6">
        <v>20</v>
      </c>
      <c r="F26" s="6">
        <v>12484</v>
      </c>
      <c r="G26" s="6">
        <v>3680</v>
      </c>
      <c r="H26" s="6">
        <v>295</v>
      </c>
      <c r="I26" s="6">
        <v>99</v>
      </c>
      <c r="J26" s="6">
        <v>23</v>
      </c>
      <c r="K26" s="6">
        <v>178</v>
      </c>
      <c r="L26" s="6">
        <v>64</v>
      </c>
      <c r="M26" s="6">
        <v>0</v>
      </c>
      <c r="N26" s="43">
        <f t="shared" si="6"/>
        <v>25033</v>
      </c>
    </row>
    <row r="27" spans="1:15" ht="15" customHeight="1" thickTop="1" thickBot="1" x14ac:dyDescent="0.3">
      <c r="A27" s="12" t="s">
        <v>30</v>
      </c>
      <c r="B27" s="6">
        <v>265</v>
      </c>
      <c r="C27" s="6">
        <v>262</v>
      </c>
      <c r="D27" s="6">
        <v>293</v>
      </c>
      <c r="E27" s="6">
        <v>23</v>
      </c>
      <c r="F27" s="6">
        <v>999</v>
      </c>
      <c r="G27" s="6">
        <v>158</v>
      </c>
      <c r="H27" s="6">
        <v>30</v>
      </c>
      <c r="I27" s="6">
        <v>13</v>
      </c>
      <c r="J27" s="6">
        <v>2</v>
      </c>
      <c r="K27" s="6">
        <v>25</v>
      </c>
      <c r="L27" s="6">
        <v>9</v>
      </c>
      <c r="M27" s="6">
        <v>0</v>
      </c>
      <c r="N27" s="43">
        <f t="shared" si="6"/>
        <v>2079</v>
      </c>
    </row>
    <row r="28" spans="1:15" ht="15" customHeight="1" thickTop="1" thickBot="1" x14ac:dyDescent="0.3">
      <c r="A28" s="12" t="s">
        <v>31</v>
      </c>
      <c r="B28" s="91">
        <v>8</v>
      </c>
      <c r="C28" s="33">
        <v>0</v>
      </c>
      <c r="D28" s="32">
        <v>94</v>
      </c>
      <c r="E28" s="33">
        <v>0</v>
      </c>
      <c r="F28" s="33">
        <v>0</v>
      </c>
      <c r="G28" s="33">
        <v>0</v>
      </c>
      <c r="H28" s="33">
        <v>0</v>
      </c>
      <c r="I28" s="33">
        <v>0</v>
      </c>
      <c r="J28" s="33">
        <v>0</v>
      </c>
      <c r="K28" s="33">
        <v>0</v>
      </c>
      <c r="L28" s="33">
        <v>0</v>
      </c>
      <c r="M28" s="33">
        <v>0</v>
      </c>
      <c r="N28" s="43">
        <f>SUM(B28:M28)</f>
        <v>102</v>
      </c>
    </row>
    <row r="29" spans="1:15" ht="16.5" thickTop="1" thickBot="1" x14ac:dyDescent="0.3">
      <c r="A29" s="66" t="s">
        <v>32</v>
      </c>
      <c r="B29" s="21">
        <f>SUM(B26:B28)</f>
        <v>2246</v>
      </c>
      <c r="C29" s="21">
        <f>SUM(C26:C28)</f>
        <v>5015</v>
      </c>
      <c r="D29" s="21">
        <f>SUM(D26:D28)</f>
        <v>1851</v>
      </c>
      <c r="E29" s="21">
        <f t="shared" ref="E29" si="18">SUM(E26:E28)</f>
        <v>43</v>
      </c>
      <c r="F29" s="21">
        <f t="shared" ref="F29:G29" si="19">SUM(F26:F28)</f>
        <v>13483</v>
      </c>
      <c r="G29" s="21">
        <f t="shared" si="19"/>
        <v>3838</v>
      </c>
      <c r="H29" s="21">
        <f>SUM(H26:H28)</f>
        <v>325</v>
      </c>
      <c r="I29" s="21">
        <f t="shared" ref="I29:J29" si="20">SUM(I26:I28)</f>
        <v>112</v>
      </c>
      <c r="J29" s="21">
        <f t="shared" si="20"/>
        <v>25</v>
      </c>
      <c r="K29" s="21">
        <f t="shared" ref="K29" si="21">SUM(K26:K28)</f>
        <v>203</v>
      </c>
      <c r="L29" s="21">
        <f t="shared" ref="L29:M29" si="22">SUM(L26:L28)</f>
        <v>73</v>
      </c>
      <c r="M29" s="21">
        <f t="shared" si="22"/>
        <v>0</v>
      </c>
      <c r="N29" s="21">
        <f t="shared" si="6"/>
        <v>27214</v>
      </c>
    </row>
    <row r="30" spans="1:15" ht="15" customHeight="1" thickTop="1" thickBot="1" x14ac:dyDescent="0.3">
      <c r="A30" s="5" t="s">
        <v>33</v>
      </c>
      <c r="B30" s="6">
        <v>1126</v>
      </c>
      <c r="C30" s="6">
        <v>574</v>
      </c>
      <c r="D30" s="6">
        <v>1225</v>
      </c>
      <c r="E30" s="6">
        <v>533</v>
      </c>
      <c r="F30" s="6">
        <v>469</v>
      </c>
      <c r="G30" s="6">
        <v>13</v>
      </c>
      <c r="H30" s="6">
        <v>608</v>
      </c>
      <c r="I30" s="6">
        <v>1517</v>
      </c>
      <c r="J30" s="6">
        <v>24</v>
      </c>
      <c r="K30" s="6">
        <v>159</v>
      </c>
      <c r="L30" s="6">
        <v>47</v>
      </c>
      <c r="M30" s="6">
        <v>40</v>
      </c>
      <c r="N30" s="43">
        <f t="shared" si="6"/>
        <v>6335</v>
      </c>
      <c r="O30" s="10"/>
    </row>
    <row r="31" spans="1:15" ht="15" customHeight="1" thickTop="1" thickBot="1" x14ac:dyDescent="0.3">
      <c r="A31" s="5" t="s">
        <v>34</v>
      </c>
      <c r="B31" s="6">
        <v>8</v>
      </c>
      <c r="C31" s="6">
        <v>10</v>
      </c>
      <c r="D31" s="88">
        <v>9</v>
      </c>
      <c r="E31" s="6">
        <v>16</v>
      </c>
      <c r="F31" s="6">
        <v>50</v>
      </c>
      <c r="G31" s="6">
        <v>3</v>
      </c>
      <c r="H31" s="6">
        <v>10</v>
      </c>
      <c r="I31" s="6">
        <v>26</v>
      </c>
      <c r="J31" s="6">
        <v>0</v>
      </c>
      <c r="K31" s="6">
        <v>3</v>
      </c>
      <c r="L31" s="6">
        <v>2</v>
      </c>
      <c r="M31" s="6">
        <v>1</v>
      </c>
      <c r="N31" s="43">
        <f t="shared" si="6"/>
        <v>138</v>
      </c>
    </row>
    <row r="32" spans="1:15" ht="15" customHeight="1" thickTop="1" thickBot="1" x14ac:dyDescent="0.3">
      <c r="A32" s="5" t="s">
        <v>35</v>
      </c>
      <c r="B32" s="91">
        <v>2</v>
      </c>
      <c r="C32" s="33">
        <v>0</v>
      </c>
      <c r="D32" s="89">
        <v>21</v>
      </c>
      <c r="E32" s="33">
        <v>0</v>
      </c>
      <c r="F32" s="33"/>
      <c r="G32" s="33">
        <v>0</v>
      </c>
      <c r="H32" s="33">
        <v>0</v>
      </c>
      <c r="I32" s="33">
        <v>0</v>
      </c>
      <c r="J32" s="33">
        <v>0</v>
      </c>
      <c r="K32" s="33">
        <v>0</v>
      </c>
      <c r="L32" s="33">
        <v>0</v>
      </c>
      <c r="M32" s="33">
        <v>0</v>
      </c>
      <c r="N32" s="43">
        <f>SUM(B32:M32)</f>
        <v>23</v>
      </c>
      <c r="O32" s="10"/>
    </row>
    <row r="33" spans="1:16" ht="15" customHeight="1" thickTop="1" thickBot="1" x14ac:dyDescent="0.3">
      <c r="A33" s="22" t="s">
        <v>36</v>
      </c>
      <c r="B33" s="21">
        <f>SUM(B30:B32)</f>
        <v>1136</v>
      </c>
      <c r="C33" s="21">
        <f>SUM(C30:C32)</f>
        <v>584</v>
      </c>
      <c r="D33" s="21">
        <f>SUM(D30:D32)</f>
        <v>1255</v>
      </c>
      <c r="E33" s="21">
        <f t="shared" ref="E33" si="23">SUM(E30:E32)</f>
        <v>549</v>
      </c>
      <c r="F33" s="21">
        <f t="shared" ref="F33:G33" si="24">SUM(F30:F32)</f>
        <v>519</v>
      </c>
      <c r="G33" s="21">
        <f t="shared" si="24"/>
        <v>16</v>
      </c>
      <c r="H33" s="21">
        <f>SUM(H30:H32)</f>
        <v>618</v>
      </c>
      <c r="I33" s="21">
        <f t="shared" ref="I33:J33" si="25">SUM(I30:I32)</f>
        <v>1543</v>
      </c>
      <c r="J33" s="21">
        <f t="shared" si="25"/>
        <v>24</v>
      </c>
      <c r="K33" s="21">
        <f t="shared" ref="K33" si="26">SUM(K30:K32)</f>
        <v>162</v>
      </c>
      <c r="L33" s="21">
        <f t="shared" ref="L33:M33" si="27">SUM(L30:L32)</f>
        <v>49</v>
      </c>
      <c r="M33" s="21">
        <f t="shared" si="27"/>
        <v>41</v>
      </c>
      <c r="N33" s="21">
        <f t="shared" si="6"/>
        <v>6496</v>
      </c>
    </row>
    <row r="34" spans="1:16" ht="15" customHeight="1" thickTop="1" thickBot="1" x14ac:dyDescent="0.3">
      <c r="A34" s="5" t="s">
        <v>37</v>
      </c>
      <c r="B34" s="6">
        <v>6813</v>
      </c>
      <c r="C34" s="6">
        <v>8091</v>
      </c>
      <c r="D34" s="6">
        <v>1984</v>
      </c>
      <c r="E34" s="6">
        <v>1846</v>
      </c>
      <c r="F34" s="6">
        <v>11574</v>
      </c>
      <c r="G34" s="88">
        <f>401+8563</f>
        <v>8964</v>
      </c>
      <c r="H34" s="6">
        <v>384</v>
      </c>
      <c r="I34" s="6">
        <v>1051</v>
      </c>
      <c r="J34" s="6">
        <v>206</v>
      </c>
      <c r="K34" s="6">
        <v>400</v>
      </c>
      <c r="L34" s="6">
        <v>54</v>
      </c>
      <c r="M34" s="6">
        <v>62</v>
      </c>
      <c r="N34" s="43">
        <f t="shared" si="6"/>
        <v>41429</v>
      </c>
      <c r="O34" s="10"/>
      <c r="P34" s="10"/>
    </row>
    <row r="35" spans="1:16" ht="15" customHeight="1" thickTop="1" thickBot="1" x14ac:dyDescent="0.3">
      <c r="A35" s="5" t="s">
        <v>38</v>
      </c>
      <c r="B35" s="88">
        <v>1885</v>
      </c>
      <c r="C35" s="6">
        <v>2337</v>
      </c>
      <c r="D35" s="6">
        <v>412</v>
      </c>
      <c r="E35" s="6">
        <v>450</v>
      </c>
      <c r="F35" s="6">
        <v>3151</v>
      </c>
      <c r="G35" s="88">
        <f>100+2506</f>
        <v>2606</v>
      </c>
      <c r="H35" s="6">
        <v>144</v>
      </c>
      <c r="I35" s="6">
        <v>347</v>
      </c>
      <c r="J35" s="6">
        <v>35</v>
      </c>
      <c r="K35" s="6">
        <v>149</v>
      </c>
      <c r="L35" s="6">
        <v>26</v>
      </c>
      <c r="M35" s="6">
        <v>15</v>
      </c>
      <c r="N35" s="43">
        <f t="shared" si="6"/>
        <v>11557</v>
      </c>
      <c r="P35" s="10"/>
    </row>
    <row r="36" spans="1:16" ht="15" customHeight="1" thickTop="1" thickBot="1" x14ac:dyDescent="0.3">
      <c r="A36" s="5" t="s">
        <v>39</v>
      </c>
      <c r="B36" s="91">
        <v>60</v>
      </c>
      <c r="C36" s="33">
        <v>0</v>
      </c>
      <c r="D36" s="32">
        <v>91</v>
      </c>
      <c r="E36" s="33">
        <v>1</v>
      </c>
      <c r="F36" s="33">
        <v>6</v>
      </c>
      <c r="G36" s="60">
        <v>0</v>
      </c>
      <c r="H36" s="33">
        <v>8</v>
      </c>
      <c r="I36" s="33">
        <v>3</v>
      </c>
      <c r="J36" s="33">
        <v>0</v>
      </c>
      <c r="K36" s="33">
        <v>3</v>
      </c>
      <c r="L36" s="33">
        <v>0</v>
      </c>
      <c r="M36" s="33">
        <v>0</v>
      </c>
      <c r="N36" s="43">
        <f>SUM(B36:M36)</f>
        <v>172</v>
      </c>
      <c r="O36" s="10"/>
      <c r="P36" s="10"/>
    </row>
    <row r="37" spans="1:16" ht="15" customHeight="1" thickTop="1" thickBot="1" x14ac:dyDescent="0.3">
      <c r="A37" s="22" t="s">
        <v>92</v>
      </c>
      <c r="B37" s="21">
        <f>SUM(B34:B36)</f>
        <v>8758</v>
      </c>
      <c r="C37" s="21">
        <f>SUM(C34:C36)</f>
        <v>10428</v>
      </c>
      <c r="D37" s="21">
        <f>SUM(D34:D36)</f>
        <v>2487</v>
      </c>
      <c r="E37" s="21">
        <f t="shared" ref="E37" si="28">SUM(E34:E36)</f>
        <v>2297</v>
      </c>
      <c r="F37" s="21">
        <f t="shared" ref="F37:G37" si="29">SUM(F34:F36)</f>
        <v>14731</v>
      </c>
      <c r="G37" s="61">
        <f t="shared" si="29"/>
        <v>11570</v>
      </c>
      <c r="H37" s="21">
        <f>SUM(H34:H36)</f>
        <v>536</v>
      </c>
      <c r="I37" s="21">
        <f t="shared" ref="I37:J37" si="30">SUM(I34:I36)</f>
        <v>1401</v>
      </c>
      <c r="J37" s="21">
        <f t="shared" si="30"/>
        <v>241</v>
      </c>
      <c r="K37" s="21">
        <f t="shared" ref="K37" si="31">SUM(K34:K36)</f>
        <v>552</v>
      </c>
      <c r="L37" s="21">
        <f t="shared" ref="L37:M37" si="32">SUM(L34:L36)</f>
        <v>80</v>
      </c>
      <c r="M37" s="21">
        <f t="shared" si="32"/>
        <v>77</v>
      </c>
      <c r="N37" s="21">
        <f t="shared" si="6"/>
        <v>53158</v>
      </c>
      <c r="P37" s="10"/>
    </row>
    <row r="38" spans="1:16" ht="15.75" thickTop="1" x14ac:dyDescent="0.25"/>
  </sheetData>
  <mergeCells count="2">
    <mergeCell ref="A8:N8"/>
    <mergeCell ref="A7:N7"/>
  </mergeCells>
  <pageMargins left="0.7" right="0.7" top="0.75" bottom="0.75" header="0.3" footer="0.3"/>
  <pageSetup scale="45" orientation="landscape" r:id="rId1"/>
  <ignoredErrors>
    <ignoredError sqref="B3"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4"/>
  <sheetViews>
    <sheetView topLeftCell="A20" zoomScale="85" zoomScaleNormal="85" workbookViewId="0">
      <selection activeCell="D47" sqref="D47"/>
    </sheetView>
  </sheetViews>
  <sheetFormatPr defaultColWidth="11.42578125" defaultRowHeight="15" x14ac:dyDescent="0.25"/>
  <cols>
    <col min="1" max="1" width="89.42578125" style="13" customWidth="1"/>
    <col min="2" max="2" width="10.28515625" style="26" bestFit="1" customWidth="1"/>
    <col min="3" max="13" width="8.7109375" customWidth="1"/>
    <col min="14" max="14" width="11.42578125" customWidth="1"/>
    <col min="15" max="15" width="13.140625" customWidth="1"/>
  </cols>
  <sheetData>
    <row r="1" spans="1:15" s="49" customFormat="1" ht="88.5" thickBot="1" x14ac:dyDescent="0.3">
      <c r="A1" s="47" t="s">
        <v>40</v>
      </c>
      <c r="B1" s="48" t="s">
        <v>85</v>
      </c>
      <c r="C1" s="48" t="s">
        <v>0</v>
      </c>
      <c r="D1" s="68" t="s">
        <v>1</v>
      </c>
      <c r="E1" s="48" t="s">
        <v>2</v>
      </c>
      <c r="F1" s="48" t="s">
        <v>3</v>
      </c>
      <c r="G1" s="48" t="s">
        <v>86</v>
      </c>
      <c r="H1" s="48" t="s">
        <v>87</v>
      </c>
      <c r="I1" s="48" t="s">
        <v>88</v>
      </c>
      <c r="J1" s="48" t="s">
        <v>89</v>
      </c>
      <c r="K1" s="48" t="s">
        <v>90</v>
      </c>
      <c r="L1" s="48" t="s">
        <v>91</v>
      </c>
      <c r="M1" s="48" t="s">
        <v>4</v>
      </c>
      <c r="N1" s="48" t="s">
        <v>5</v>
      </c>
    </row>
    <row r="2" spans="1:15" ht="15" customHeight="1" thickTop="1" thickBot="1" x14ac:dyDescent="0.3">
      <c r="A2" s="12" t="s">
        <v>41</v>
      </c>
      <c r="B2" s="6">
        <v>769</v>
      </c>
      <c r="C2" s="6">
        <v>978</v>
      </c>
      <c r="D2" s="6">
        <v>699</v>
      </c>
      <c r="E2" s="6">
        <v>146</v>
      </c>
      <c r="F2" s="6">
        <v>2634</v>
      </c>
      <c r="G2" s="6">
        <v>1669</v>
      </c>
      <c r="H2" s="6">
        <v>92</v>
      </c>
      <c r="I2" s="6">
        <v>204</v>
      </c>
      <c r="J2" s="6">
        <f>26+6</f>
        <v>32</v>
      </c>
      <c r="K2" s="6">
        <v>71</v>
      </c>
      <c r="L2" s="6">
        <v>10</v>
      </c>
      <c r="M2" s="6">
        <v>3</v>
      </c>
      <c r="N2" s="6">
        <v>7276</v>
      </c>
      <c r="O2" s="10"/>
    </row>
    <row r="3" spans="1:15" ht="15" customHeight="1" thickTop="1" thickBot="1" x14ac:dyDescent="0.3">
      <c r="A3" s="12" t="s">
        <v>42</v>
      </c>
      <c r="B3" s="6">
        <v>207</v>
      </c>
      <c r="C3" s="6">
        <v>276</v>
      </c>
      <c r="D3" s="6">
        <v>140</v>
      </c>
      <c r="E3" s="6">
        <v>43</v>
      </c>
      <c r="F3" s="6">
        <v>680</v>
      </c>
      <c r="G3" s="6">
        <v>392</v>
      </c>
      <c r="H3" s="6">
        <v>26</v>
      </c>
      <c r="I3" s="6">
        <v>66</v>
      </c>
      <c r="J3" s="6">
        <v>1</v>
      </c>
      <c r="K3" s="6">
        <v>27</v>
      </c>
      <c r="L3" s="6">
        <v>1</v>
      </c>
      <c r="M3" s="6">
        <v>3</v>
      </c>
      <c r="N3" s="6">
        <v>1857</v>
      </c>
    </row>
    <row r="4" spans="1:15" ht="16.5" thickTop="1" thickBot="1" x14ac:dyDescent="0.3">
      <c r="A4" s="12" t="s">
        <v>43</v>
      </c>
      <c r="B4" s="90">
        <v>9</v>
      </c>
      <c r="C4" s="6">
        <f>C11+C15+C19</f>
        <v>0</v>
      </c>
      <c r="D4" s="6">
        <f t="shared" ref="D4:M4" si="0">D11+D15+D19</f>
        <v>31</v>
      </c>
      <c r="E4" s="6">
        <f t="shared" si="0"/>
        <v>0</v>
      </c>
      <c r="F4" s="6">
        <f t="shared" si="0"/>
        <v>0</v>
      </c>
      <c r="G4" s="6">
        <f t="shared" si="0"/>
        <v>0</v>
      </c>
      <c r="H4" s="6">
        <f t="shared" si="0"/>
        <v>1</v>
      </c>
      <c r="I4" s="6">
        <f t="shared" si="0"/>
        <v>1</v>
      </c>
      <c r="J4" s="6">
        <f t="shared" si="0"/>
        <v>0</v>
      </c>
      <c r="K4" s="6">
        <f t="shared" si="0"/>
        <v>0</v>
      </c>
      <c r="L4" s="6">
        <f t="shared" si="0"/>
        <v>0</v>
      </c>
      <c r="M4" s="6">
        <f t="shared" si="0"/>
        <v>0</v>
      </c>
      <c r="N4" s="6">
        <v>41</v>
      </c>
    </row>
    <row r="5" spans="1:15" ht="15" customHeight="1" thickTop="1" thickBot="1" x14ac:dyDescent="0.3">
      <c r="A5" s="23" t="s">
        <v>93</v>
      </c>
      <c r="B5" s="24">
        <f>SUM(B12,B16,B20)</f>
        <v>954</v>
      </c>
      <c r="C5" s="24">
        <f>SUM(C12,C16,C20)</f>
        <v>1249</v>
      </c>
      <c r="D5" s="24">
        <f>SUM(D12,D16,D20)</f>
        <v>870</v>
      </c>
      <c r="E5" s="24">
        <f t="shared" ref="E5:M5" si="1">SUM(E12,E16,E20)</f>
        <v>189</v>
      </c>
      <c r="F5" s="24">
        <f>SUM(F12,F16,F20)</f>
        <v>3314</v>
      </c>
      <c r="G5" s="24">
        <f t="shared" si="1"/>
        <v>2061</v>
      </c>
      <c r="H5" s="24">
        <f t="shared" si="1"/>
        <v>119</v>
      </c>
      <c r="I5" s="24">
        <f t="shared" si="1"/>
        <v>271</v>
      </c>
      <c r="J5" s="24">
        <f>SUM(J12,J16,J20)</f>
        <v>33</v>
      </c>
      <c r="K5" s="24">
        <f t="shared" si="1"/>
        <v>98</v>
      </c>
      <c r="L5" s="24">
        <f t="shared" si="1"/>
        <v>11</v>
      </c>
      <c r="M5" s="24">
        <f t="shared" si="1"/>
        <v>6</v>
      </c>
      <c r="N5" s="24">
        <v>9174</v>
      </c>
    </row>
    <row r="6" spans="1:15" ht="15" customHeight="1" thickTop="1" thickBot="1" x14ac:dyDescent="0.3">
      <c r="A6" s="45" t="s">
        <v>44</v>
      </c>
      <c r="B6" s="83">
        <f>B3/B5</f>
        <v>0.21698113207547171</v>
      </c>
      <c r="C6" s="83">
        <f t="shared" ref="C6:K6" si="2">C3/C5</f>
        <v>0.2209767814251401</v>
      </c>
      <c r="D6" s="83">
        <f t="shared" si="2"/>
        <v>0.16091954022988506</v>
      </c>
      <c r="E6" s="84">
        <f t="shared" si="2"/>
        <v>0.2275132275132275</v>
      </c>
      <c r="F6" s="83">
        <f t="shared" si="2"/>
        <v>0.2051901025950513</v>
      </c>
      <c r="G6" s="84">
        <f t="shared" si="2"/>
        <v>0.19019893255701115</v>
      </c>
      <c r="H6" s="84">
        <f t="shared" si="2"/>
        <v>0.21848739495798319</v>
      </c>
      <c r="I6" s="84">
        <f t="shared" si="2"/>
        <v>0.24354243542435425</v>
      </c>
      <c r="J6" s="83">
        <f t="shared" si="2"/>
        <v>3.0303030303030304E-2</v>
      </c>
      <c r="K6" s="83">
        <f t="shared" si="2"/>
        <v>0.27551020408163263</v>
      </c>
      <c r="L6" s="83">
        <f>L3/L5</f>
        <v>9.0909090909090912E-2</v>
      </c>
      <c r="M6" s="84">
        <f>M3/M5</f>
        <v>0.5</v>
      </c>
      <c r="N6" s="87">
        <f>N3/N5</f>
        <v>0.20241988227599739</v>
      </c>
    </row>
    <row r="7" spans="1:15" ht="15.75" customHeight="1" thickTop="1" thickBot="1" x14ac:dyDescent="0.3">
      <c r="A7" s="44"/>
      <c r="B7" s="72"/>
      <c r="C7" s="72"/>
      <c r="D7" s="72"/>
      <c r="E7" s="72"/>
      <c r="F7" s="72"/>
      <c r="G7" s="72"/>
      <c r="H7" s="72"/>
      <c r="I7" s="72"/>
      <c r="J7" s="72"/>
      <c r="K7" s="72"/>
      <c r="L7" s="72"/>
      <c r="M7" s="72"/>
      <c r="N7" s="72"/>
    </row>
    <row r="8" spans="1:15" s="49" customFormat="1" ht="45" customHeight="1" thickTop="1" thickBot="1" x14ac:dyDescent="0.3">
      <c r="A8" s="50" t="s">
        <v>45</v>
      </c>
      <c r="B8" s="51"/>
      <c r="C8" s="51"/>
      <c r="D8" s="51"/>
      <c r="E8" s="51"/>
      <c r="F8" s="51"/>
      <c r="G8" s="51"/>
      <c r="H8" s="51"/>
      <c r="I8" s="51"/>
      <c r="J8" s="51"/>
      <c r="K8" s="51"/>
      <c r="L8" s="51"/>
      <c r="M8" s="51"/>
      <c r="N8" s="52"/>
    </row>
    <row r="9" spans="1:15" ht="15" customHeight="1" thickTop="1" thickBot="1" x14ac:dyDescent="0.3">
      <c r="A9" s="12" t="s">
        <v>46</v>
      </c>
      <c r="B9" s="29">
        <v>448</v>
      </c>
      <c r="C9" s="29">
        <v>677</v>
      </c>
      <c r="D9" s="29">
        <v>433</v>
      </c>
      <c r="E9" s="29">
        <v>93</v>
      </c>
      <c r="F9" s="29">
        <v>1857</v>
      </c>
      <c r="G9" s="29">
        <v>1350</v>
      </c>
      <c r="H9" s="29">
        <v>78</v>
      </c>
      <c r="I9" s="29">
        <v>172</v>
      </c>
      <c r="J9" s="29">
        <v>26</v>
      </c>
      <c r="K9" s="29">
        <v>54</v>
      </c>
      <c r="L9" s="29">
        <v>9</v>
      </c>
      <c r="M9" s="29">
        <v>3</v>
      </c>
      <c r="N9" s="34">
        <f>SUM(B9:M9)</f>
        <v>5200</v>
      </c>
    </row>
    <row r="10" spans="1:15" ht="15" customHeight="1" thickTop="1" thickBot="1" x14ac:dyDescent="0.3">
      <c r="A10" s="12" t="s">
        <v>47</v>
      </c>
      <c r="B10" s="29">
        <v>136</v>
      </c>
      <c r="C10" s="29">
        <v>208</v>
      </c>
      <c r="D10" s="29">
        <v>98</v>
      </c>
      <c r="E10" s="29">
        <v>26</v>
      </c>
      <c r="F10" s="29">
        <v>506</v>
      </c>
      <c r="G10" s="29">
        <v>277</v>
      </c>
      <c r="H10" s="29">
        <v>20</v>
      </c>
      <c r="I10" s="29">
        <v>63</v>
      </c>
      <c r="J10" s="29">
        <v>1</v>
      </c>
      <c r="K10" s="29">
        <v>23</v>
      </c>
      <c r="L10" s="29">
        <v>1</v>
      </c>
      <c r="M10" s="29">
        <v>2</v>
      </c>
      <c r="N10" s="34">
        <f t="shared" ref="N10" si="3">SUM(B10:M10)</f>
        <v>1361</v>
      </c>
    </row>
    <row r="11" spans="1:15" ht="16.5" thickTop="1" thickBot="1" x14ac:dyDescent="0.3">
      <c r="A11" s="12" t="s">
        <v>48</v>
      </c>
      <c r="B11" s="92">
        <v>4</v>
      </c>
      <c r="C11" s="29">
        <v>0</v>
      </c>
      <c r="D11" s="29">
        <v>23</v>
      </c>
      <c r="E11" s="29">
        <v>0</v>
      </c>
      <c r="F11" s="29">
        <v>0</v>
      </c>
      <c r="G11" s="29">
        <v>0</v>
      </c>
      <c r="H11" s="29">
        <v>1</v>
      </c>
      <c r="I11" s="29">
        <v>0</v>
      </c>
      <c r="J11" s="29">
        <v>0</v>
      </c>
      <c r="K11" s="29">
        <v>0</v>
      </c>
      <c r="L11" s="29">
        <v>0</v>
      </c>
      <c r="M11" s="29">
        <v>0</v>
      </c>
      <c r="N11" s="34">
        <f>SUM(B11:M11)</f>
        <v>28</v>
      </c>
    </row>
    <row r="12" spans="1:15" ht="15" customHeight="1" thickTop="1" thickBot="1" x14ac:dyDescent="0.3">
      <c r="A12" s="23" t="s">
        <v>49</v>
      </c>
      <c r="B12" s="27">
        <f>SUM(B9:B11)</f>
        <v>588</v>
      </c>
      <c r="C12" s="27">
        <f t="shared" ref="C12:M12" si="4">SUM(C9:C11)</f>
        <v>885</v>
      </c>
      <c r="D12" s="27">
        <f>SUM(D9:D11)</f>
        <v>554</v>
      </c>
      <c r="E12" s="27">
        <f t="shared" si="4"/>
        <v>119</v>
      </c>
      <c r="F12" s="27">
        <f t="shared" si="4"/>
        <v>2363</v>
      </c>
      <c r="G12" s="27">
        <f t="shared" si="4"/>
        <v>1627</v>
      </c>
      <c r="H12" s="27">
        <f t="shared" si="4"/>
        <v>99</v>
      </c>
      <c r="I12" s="27">
        <f t="shared" si="4"/>
        <v>235</v>
      </c>
      <c r="J12" s="27">
        <f t="shared" si="4"/>
        <v>27</v>
      </c>
      <c r="K12" s="27">
        <f t="shared" si="4"/>
        <v>77</v>
      </c>
      <c r="L12" s="27">
        <f t="shared" si="4"/>
        <v>10</v>
      </c>
      <c r="M12" s="27">
        <f t="shared" si="4"/>
        <v>5</v>
      </c>
      <c r="N12" s="27">
        <f>SUM(B12:M12)</f>
        <v>6589</v>
      </c>
      <c r="O12" s="69"/>
    </row>
    <row r="13" spans="1:15" ht="15" customHeight="1" thickTop="1" thickBot="1" x14ac:dyDescent="0.3">
      <c r="A13" s="12" t="s">
        <v>50</v>
      </c>
      <c r="B13" s="30">
        <v>295</v>
      </c>
      <c r="C13" s="29">
        <v>296</v>
      </c>
      <c r="D13" s="30">
        <v>266</v>
      </c>
      <c r="E13" s="28">
        <v>53</v>
      </c>
      <c r="F13" s="28">
        <v>739</v>
      </c>
      <c r="G13" s="28">
        <v>311</v>
      </c>
      <c r="H13" s="29">
        <v>14</v>
      </c>
      <c r="I13" s="28">
        <v>32</v>
      </c>
      <c r="J13" s="29">
        <v>6</v>
      </c>
      <c r="K13" s="28">
        <v>17</v>
      </c>
      <c r="L13" s="28">
        <v>1</v>
      </c>
      <c r="M13" s="29">
        <v>0</v>
      </c>
      <c r="N13" s="34">
        <f>SUM(B13:M13)</f>
        <v>2030</v>
      </c>
      <c r="O13" s="78"/>
    </row>
    <row r="14" spans="1:15" ht="15" customHeight="1" thickTop="1" thickBot="1" x14ac:dyDescent="0.3">
      <c r="A14" s="12" t="s">
        <v>51</v>
      </c>
      <c r="B14" s="30">
        <v>66</v>
      </c>
      <c r="C14" s="29">
        <v>68</v>
      </c>
      <c r="D14" s="30">
        <v>42</v>
      </c>
      <c r="E14" s="31">
        <v>17</v>
      </c>
      <c r="F14" s="29">
        <v>166</v>
      </c>
      <c r="G14" s="29">
        <v>114</v>
      </c>
      <c r="H14" s="29">
        <v>6</v>
      </c>
      <c r="I14" s="29">
        <v>3</v>
      </c>
      <c r="J14" s="29">
        <v>0</v>
      </c>
      <c r="K14" s="29">
        <v>4</v>
      </c>
      <c r="L14" s="29">
        <v>0</v>
      </c>
      <c r="M14" s="29">
        <v>1</v>
      </c>
      <c r="N14" s="34">
        <f t="shared" ref="N14" si="5">SUM(B14:M14)</f>
        <v>487</v>
      </c>
      <c r="O14" s="78"/>
    </row>
    <row r="15" spans="1:15" ht="16.5" thickTop="1" thickBot="1" x14ac:dyDescent="0.3">
      <c r="A15" s="12" t="s">
        <v>52</v>
      </c>
      <c r="B15" s="93">
        <v>5</v>
      </c>
      <c r="C15" s="30">
        <v>0</v>
      </c>
      <c r="D15" s="30">
        <v>8</v>
      </c>
      <c r="E15" s="30">
        <v>0</v>
      </c>
      <c r="F15" s="30">
        <v>0</v>
      </c>
      <c r="G15" s="30">
        <v>0</v>
      </c>
      <c r="H15" s="30">
        <v>0</v>
      </c>
      <c r="I15" s="30">
        <v>1</v>
      </c>
      <c r="J15" s="30">
        <v>0</v>
      </c>
      <c r="K15" s="58">
        <v>0</v>
      </c>
      <c r="L15" s="58">
        <v>0</v>
      </c>
      <c r="M15" s="58">
        <v>0</v>
      </c>
      <c r="N15" s="34">
        <f>SUM(B15:M15)</f>
        <v>14</v>
      </c>
      <c r="O15" s="78"/>
    </row>
    <row r="16" spans="1:15" ht="15" customHeight="1" thickTop="1" thickBot="1" x14ac:dyDescent="0.3">
      <c r="A16" s="23" t="s">
        <v>53</v>
      </c>
      <c r="B16" s="27">
        <f>SUM(B13:B15)</f>
        <v>366</v>
      </c>
      <c r="C16" s="27">
        <f t="shared" ref="C16:M16" si="6">SUM(C13:C15)</f>
        <v>364</v>
      </c>
      <c r="D16" s="27">
        <f t="shared" si="6"/>
        <v>316</v>
      </c>
      <c r="E16" s="27">
        <f t="shared" si="6"/>
        <v>70</v>
      </c>
      <c r="F16" s="27">
        <f t="shared" si="6"/>
        <v>905</v>
      </c>
      <c r="G16" s="27">
        <f t="shared" si="6"/>
        <v>425</v>
      </c>
      <c r="H16" s="27">
        <f t="shared" si="6"/>
        <v>20</v>
      </c>
      <c r="I16" s="27">
        <f t="shared" si="6"/>
        <v>36</v>
      </c>
      <c r="J16" s="27">
        <f>SUM(J13:J15)</f>
        <v>6</v>
      </c>
      <c r="K16" s="27">
        <f t="shared" si="6"/>
        <v>21</v>
      </c>
      <c r="L16" s="27">
        <f t="shared" si="6"/>
        <v>1</v>
      </c>
      <c r="M16" s="27">
        <f t="shared" si="6"/>
        <v>1</v>
      </c>
      <c r="N16" s="27">
        <f>SUM(B16:M16)</f>
        <v>2531</v>
      </c>
      <c r="O16" s="78"/>
    </row>
    <row r="17" spans="1:15" ht="15" customHeight="1" thickTop="1" thickBot="1" x14ac:dyDescent="0.3">
      <c r="A17" s="12" t="s">
        <v>54</v>
      </c>
      <c r="B17" s="29">
        <v>0</v>
      </c>
      <c r="C17" s="29">
        <v>0</v>
      </c>
      <c r="D17" s="29">
        <v>0</v>
      </c>
      <c r="E17" s="29">
        <v>0</v>
      </c>
      <c r="F17" s="29">
        <v>38</v>
      </c>
      <c r="G17" s="29">
        <v>8</v>
      </c>
      <c r="H17" s="29">
        <v>0</v>
      </c>
      <c r="I17" s="29">
        <v>0</v>
      </c>
      <c r="J17" s="29">
        <v>0</v>
      </c>
      <c r="K17" s="29">
        <v>0</v>
      </c>
      <c r="L17" s="29">
        <v>0</v>
      </c>
      <c r="M17" s="29">
        <v>0</v>
      </c>
      <c r="N17" s="34">
        <f>SUM(B17:M17)</f>
        <v>46</v>
      </c>
      <c r="O17" s="78"/>
    </row>
    <row r="18" spans="1:15" ht="16.5" thickTop="1" thickBot="1" x14ac:dyDescent="0.3">
      <c r="A18" s="12" t="s">
        <v>55</v>
      </c>
      <c r="B18" s="29">
        <v>0</v>
      </c>
      <c r="C18" s="29">
        <v>0</v>
      </c>
      <c r="D18" s="29">
        <v>0</v>
      </c>
      <c r="E18" s="29">
        <v>0</v>
      </c>
      <c r="F18" s="29">
        <v>8</v>
      </c>
      <c r="G18" s="29">
        <v>1</v>
      </c>
      <c r="H18" s="29">
        <v>0</v>
      </c>
      <c r="I18" s="29">
        <v>0</v>
      </c>
      <c r="J18" s="29">
        <v>0</v>
      </c>
      <c r="K18" s="29">
        <v>0</v>
      </c>
      <c r="L18" s="29">
        <v>0</v>
      </c>
      <c r="M18" s="29">
        <v>0</v>
      </c>
      <c r="N18" s="34">
        <f t="shared" ref="N18" si="7">SUM(B18:M18)</f>
        <v>9</v>
      </c>
      <c r="O18" s="78"/>
    </row>
    <row r="19" spans="1:15" s="19" customFormat="1" ht="15" customHeight="1" thickTop="1" thickBot="1" x14ac:dyDescent="0.3">
      <c r="A19" s="12" t="s">
        <v>56</v>
      </c>
      <c r="B19" s="94">
        <v>0</v>
      </c>
      <c r="C19" s="58">
        <v>0</v>
      </c>
      <c r="D19" s="58">
        <v>0</v>
      </c>
      <c r="E19" s="58">
        <v>0</v>
      </c>
      <c r="F19" s="58">
        <v>0</v>
      </c>
      <c r="G19" s="58">
        <v>0</v>
      </c>
      <c r="H19" s="58">
        <v>0</v>
      </c>
      <c r="I19" s="58">
        <v>0</v>
      </c>
      <c r="J19" s="58">
        <v>0</v>
      </c>
      <c r="K19" s="58">
        <v>0</v>
      </c>
      <c r="L19" s="58">
        <v>0</v>
      </c>
      <c r="M19" s="58">
        <v>0</v>
      </c>
      <c r="N19" s="34">
        <f>SUM(B19:M19)</f>
        <v>0</v>
      </c>
      <c r="O19" s="78"/>
    </row>
    <row r="20" spans="1:15" ht="15" customHeight="1" thickTop="1" thickBot="1" x14ac:dyDescent="0.3">
      <c r="A20" s="23" t="s">
        <v>57</v>
      </c>
      <c r="B20" s="27">
        <f>SUM(B17:B19)</f>
        <v>0</v>
      </c>
      <c r="C20" s="27">
        <f t="shared" ref="C20:L20" si="8">SUM(C17:C19)</f>
        <v>0</v>
      </c>
      <c r="D20" s="27">
        <f t="shared" si="8"/>
        <v>0</v>
      </c>
      <c r="E20" s="27">
        <f t="shared" si="8"/>
        <v>0</v>
      </c>
      <c r="F20" s="27">
        <f t="shared" si="8"/>
        <v>46</v>
      </c>
      <c r="G20" s="27">
        <f t="shared" si="8"/>
        <v>9</v>
      </c>
      <c r="H20" s="27">
        <f t="shared" si="8"/>
        <v>0</v>
      </c>
      <c r="I20" s="27">
        <f t="shared" si="8"/>
        <v>0</v>
      </c>
      <c r="J20" s="27">
        <f t="shared" si="8"/>
        <v>0</v>
      </c>
      <c r="K20" s="27">
        <f t="shared" si="8"/>
        <v>0</v>
      </c>
      <c r="L20" s="27">
        <f t="shared" si="8"/>
        <v>0</v>
      </c>
      <c r="M20" s="27" t="s">
        <v>58</v>
      </c>
      <c r="N20" s="27">
        <f>SUM(B20:M20)</f>
        <v>55</v>
      </c>
      <c r="O20" s="69"/>
    </row>
    <row r="21" spans="1:15" ht="15" customHeight="1" thickTop="1" x14ac:dyDescent="0.25">
      <c r="A21" s="37" t="s">
        <v>59</v>
      </c>
      <c r="B21" s="38"/>
      <c r="C21" s="38"/>
      <c r="D21" s="38"/>
      <c r="E21" s="38"/>
      <c r="F21" s="38"/>
      <c r="G21" s="38"/>
      <c r="H21" s="38"/>
      <c r="I21" s="38"/>
      <c r="J21" s="38"/>
      <c r="K21" s="38"/>
      <c r="L21" s="38"/>
      <c r="M21" s="38"/>
      <c r="N21" s="39"/>
    </row>
    <row r="22" spans="1:15" ht="15" customHeight="1" x14ac:dyDescent="0.25"/>
    <row r="23" spans="1:15" ht="52.5" customHeight="1" x14ac:dyDescent="0.25">
      <c r="A23" s="13" t="s">
        <v>60</v>
      </c>
      <c r="C23" s="15"/>
      <c r="D23" s="15"/>
      <c r="E23" s="15"/>
      <c r="F23" s="15"/>
      <c r="G23" s="15"/>
      <c r="H23" s="15"/>
      <c r="I23" s="15"/>
      <c r="J23" s="15"/>
      <c r="K23" s="15"/>
    </row>
    <row r="24" spans="1:15" ht="15" customHeight="1" thickBot="1" x14ac:dyDescent="0.3">
      <c r="H24" s="100" t="s">
        <v>61</v>
      </c>
      <c r="I24" s="101"/>
      <c r="J24" s="101"/>
    </row>
    <row r="25" spans="1:15" ht="15" customHeight="1" thickBot="1" x14ac:dyDescent="0.3">
      <c r="H25" s="35" t="s">
        <v>62</v>
      </c>
      <c r="I25" s="102" t="s">
        <v>63</v>
      </c>
      <c r="J25" s="102"/>
      <c r="L25" s="13"/>
      <c r="M25" s="15"/>
      <c r="N25" s="15"/>
    </row>
    <row r="26" spans="1:15" ht="15" customHeight="1" thickBot="1" x14ac:dyDescent="0.3">
      <c r="H26" s="36">
        <v>2014</v>
      </c>
      <c r="I26" s="99">
        <v>0.17</v>
      </c>
      <c r="J26" s="99"/>
      <c r="L26" s="13"/>
    </row>
    <row r="27" spans="1:15" ht="15" customHeight="1" thickBot="1" x14ac:dyDescent="0.3">
      <c r="H27" s="36">
        <v>2015</v>
      </c>
      <c r="I27" s="99">
        <v>0.16800000000000001</v>
      </c>
      <c r="J27" s="99"/>
      <c r="L27" s="63"/>
    </row>
    <row r="28" spans="1:15" ht="15" customHeight="1" thickBot="1" x14ac:dyDescent="0.3">
      <c r="H28" s="36">
        <v>2016</v>
      </c>
      <c r="I28" s="99">
        <v>0.17199999999999999</v>
      </c>
      <c r="J28" s="99"/>
      <c r="L28" s="63"/>
    </row>
    <row r="29" spans="1:15" ht="15" customHeight="1" thickBot="1" x14ac:dyDescent="0.3">
      <c r="H29" s="36">
        <v>2017</v>
      </c>
      <c r="I29" s="99">
        <v>0.18</v>
      </c>
      <c r="J29" s="99"/>
      <c r="L29" s="63"/>
    </row>
    <row r="30" spans="1:15" ht="15.75" thickBot="1" x14ac:dyDescent="0.3">
      <c r="H30" s="36">
        <v>2018</v>
      </c>
      <c r="I30" s="99">
        <v>0.18099999999999999</v>
      </c>
      <c r="J30" s="99"/>
      <c r="L30" s="13"/>
    </row>
    <row r="31" spans="1:15" ht="15.75" thickBot="1" x14ac:dyDescent="0.3">
      <c r="H31" s="36">
        <v>2019</v>
      </c>
      <c r="I31" s="99">
        <v>0.17849999999999999</v>
      </c>
      <c r="J31" s="99"/>
      <c r="L31" s="13"/>
    </row>
    <row r="32" spans="1:15" ht="47.25" customHeight="1" thickBot="1" x14ac:dyDescent="0.3">
      <c r="H32" s="59">
        <v>2020</v>
      </c>
      <c r="I32" s="99">
        <v>0.20599999999999999</v>
      </c>
      <c r="J32" s="99"/>
    </row>
    <row r="33" spans="8:10" ht="15.75" thickBot="1" x14ac:dyDescent="0.3">
      <c r="H33" s="36">
        <v>2021</v>
      </c>
      <c r="I33" s="99">
        <v>0.1981</v>
      </c>
      <c r="J33" s="99"/>
    </row>
    <row r="34" spans="8:10" ht="15.75" thickBot="1" x14ac:dyDescent="0.3">
      <c r="H34" s="36">
        <v>2022</v>
      </c>
      <c r="I34" s="103">
        <f>N3/N5</f>
        <v>0.20241988227599739</v>
      </c>
      <c r="J34" s="103"/>
    </row>
  </sheetData>
  <mergeCells count="11">
    <mergeCell ref="I34:J34"/>
    <mergeCell ref="I33:J33"/>
    <mergeCell ref="I32:J32"/>
    <mergeCell ref="I30:J30"/>
    <mergeCell ref="I31:J31"/>
    <mergeCell ref="I29:J29"/>
    <mergeCell ref="H24:J24"/>
    <mergeCell ref="I25:J25"/>
    <mergeCell ref="I26:J26"/>
    <mergeCell ref="I27:J27"/>
    <mergeCell ref="I28:J28"/>
  </mergeCells>
  <pageMargins left="0.7" right="0.7" top="0.75" bottom="0.75" header="0.3" footer="0.3"/>
  <pageSetup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2D906-D331-4875-9CA9-AE93FFDCCB73}">
  <dimension ref="A1:L6"/>
  <sheetViews>
    <sheetView zoomScale="130" zoomScaleNormal="130" workbookViewId="0">
      <selection activeCell="M5" sqref="M5"/>
    </sheetView>
  </sheetViews>
  <sheetFormatPr defaultRowHeight="15" x14ac:dyDescent="0.25"/>
  <cols>
    <col min="1" max="1" width="11.5703125" bestFit="1" customWidth="1"/>
    <col min="2" max="2" width="12" bestFit="1" customWidth="1"/>
    <col min="3" max="3" width="30.7109375" customWidth="1"/>
    <col min="4" max="9" width="8.7109375" customWidth="1"/>
    <col min="10" max="11" width="9.42578125" customWidth="1"/>
    <col min="12" max="12" width="10" customWidth="1"/>
    <col min="13" max="16" width="16.28515625" bestFit="1" customWidth="1"/>
    <col min="17" max="20" width="16.5703125" bestFit="1" customWidth="1"/>
    <col min="21" max="21" width="11.5703125" bestFit="1" customWidth="1"/>
    <col min="22" max="24" width="18.5703125" bestFit="1" customWidth="1"/>
    <col min="25" max="27" width="16.5703125" bestFit="1" customWidth="1"/>
  </cols>
  <sheetData>
    <row r="1" spans="1:12" ht="23.25" customHeight="1" thickBot="1" x14ac:dyDescent="0.3">
      <c r="A1" s="107" t="s">
        <v>64</v>
      </c>
      <c r="B1" s="108"/>
      <c r="C1" s="109"/>
      <c r="D1" s="46">
        <v>2014</v>
      </c>
      <c r="E1" s="46">
        <v>2015</v>
      </c>
      <c r="F1" s="46">
        <v>2016</v>
      </c>
      <c r="G1" s="46">
        <v>2017</v>
      </c>
      <c r="H1" s="46">
        <v>2018</v>
      </c>
      <c r="I1" s="46">
        <v>2019</v>
      </c>
      <c r="J1" s="46">
        <v>2020</v>
      </c>
      <c r="K1" s="46">
        <v>2021</v>
      </c>
      <c r="L1" s="46">
        <v>2022</v>
      </c>
    </row>
    <row r="2" spans="1:12" ht="15" customHeight="1" thickTop="1" thickBot="1" x14ac:dyDescent="0.3">
      <c r="A2" s="110" t="s">
        <v>93</v>
      </c>
      <c r="B2" s="111"/>
      <c r="C2" s="112"/>
      <c r="D2" s="16">
        <f>SUM(D3:D5)</f>
        <v>8645</v>
      </c>
      <c r="E2" s="16">
        <f t="shared" ref="E2:K2" si="0">SUM(E3:E5)</f>
        <v>9805</v>
      </c>
      <c r="F2" s="16">
        <f t="shared" si="0"/>
        <v>8618</v>
      </c>
      <c r="G2" s="16">
        <f t="shared" si="0"/>
        <v>9862</v>
      </c>
      <c r="H2" s="16">
        <f t="shared" si="0"/>
        <v>7825</v>
      </c>
      <c r="I2" s="16">
        <f t="shared" si="0"/>
        <v>8833</v>
      </c>
      <c r="J2" s="16">
        <f t="shared" si="0"/>
        <v>7936</v>
      </c>
      <c r="K2" s="16">
        <f t="shared" si="0"/>
        <v>8255</v>
      </c>
      <c r="L2" s="16">
        <v>9174</v>
      </c>
    </row>
    <row r="3" spans="1:12" ht="15" customHeight="1" thickTop="1" thickBot="1" x14ac:dyDescent="0.3">
      <c r="A3" s="110" t="s">
        <v>65</v>
      </c>
      <c r="B3" s="111"/>
      <c r="C3" s="112"/>
      <c r="D3" s="16">
        <v>7175</v>
      </c>
      <c r="E3" s="16">
        <v>8153</v>
      </c>
      <c r="F3" s="16">
        <v>7136</v>
      </c>
      <c r="G3" s="17">
        <v>8089</v>
      </c>
      <c r="H3" s="16">
        <v>6411</v>
      </c>
      <c r="I3" s="16">
        <v>7255</v>
      </c>
      <c r="J3" s="16">
        <v>6298</v>
      </c>
      <c r="K3" s="16">
        <v>6614</v>
      </c>
      <c r="L3" s="16">
        <v>7276</v>
      </c>
    </row>
    <row r="4" spans="1:12" ht="15" customHeight="1" thickTop="1" thickBot="1" x14ac:dyDescent="0.3">
      <c r="A4" s="104" t="s">
        <v>66</v>
      </c>
      <c r="B4" s="105"/>
      <c r="C4" s="106"/>
      <c r="D4" s="18">
        <v>1470</v>
      </c>
      <c r="E4" s="18">
        <v>1652</v>
      </c>
      <c r="F4" s="18">
        <v>1482</v>
      </c>
      <c r="G4" s="53">
        <v>1773</v>
      </c>
      <c r="H4" s="18">
        <v>1414</v>
      </c>
      <c r="I4" s="18">
        <v>1577</v>
      </c>
      <c r="J4" s="18">
        <v>1635</v>
      </c>
      <c r="K4" s="18">
        <v>1635</v>
      </c>
      <c r="L4" s="16">
        <v>1857</v>
      </c>
    </row>
    <row r="5" spans="1:12" ht="16.5" thickTop="1" thickBot="1" x14ac:dyDescent="0.3">
      <c r="A5" s="104" t="s">
        <v>67</v>
      </c>
      <c r="B5" s="105"/>
      <c r="C5" s="106"/>
      <c r="D5" s="18">
        <v>0</v>
      </c>
      <c r="E5" s="18">
        <v>0</v>
      </c>
      <c r="F5" s="18">
        <v>0</v>
      </c>
      <c r="G5" s="18">
        <v>0</v>
      </c>
      <c r="H5" s="18">
        <v>0</v>
      </c>
      <c r="I5" s="18">
        <v>1</v>
      </c>
      <c r="J5" s="18">
        <v>3</v>
      </c>
      <c r="K5" s="18">
        <v>6</v>
      </c>
      <c r="L5" s="16">
        <v>41</v>
      </c>
    </row>
    <row r="6" spans="1:12" ht="15" customHeight="1" thickTop="1" thickBot="1" x14ac:dyDescent="0.3">
      <c r="A6" s="54" t="s">
        <v>68</v>
      </c>
      <c r="B6" s="55"/>
      <c r="C6" s="56"/>
      <c r="D6" s="56">
        <f t="shared" ref="D6:I6" si="1">D4/D2</f>
        <v>0.17004048582995951</v>
      </c>
      <c r="E6" s="56">
        <f t="shared" si="1"/>
        <v>0.16848546659867414</v>
      </c>
      <c r="F6" s="56">
        <f t="shared" si="1"/>
        <v>0.17196565328382454</v>
      </c>
      <c r="G6" s="56">
        <f t="shared" si="1"/>
        <v>0.17978097748935307</v>
      </c>
      <c r="H6" s="56">
        <f t="shared" si="1"/>
        <v>0.18070287539936103</v>
      </c>
      <c r="I6" s="56">
        <f t="shared" si="1"/>
        <v>0.17853503905807766</v>
      </c>
      <c r="J6" s="57">
        <f>J4/J2</f>
        <v>0.20602318548387097</v>
      </c>
      <c r="K6" s="57">
        <f>K4/K2</f>
        <v>0.19806178073894609</v>
      </c>
      <c r="L6" s="76">
        <v>0.20200000000000001</v>
      </c>
    </row>
  </sheetData>
  <mergeCells count="5">
    <mergeCell ref="A5:C5"/>
    <mergeCell ref="A1:C1"/>
    <mergeCell ref="A2:C2"/>
    <mergeCell ref="A3:C3"/>
    <mergeCell ref="A4:C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B6AA1-CB99-4BFE-8CE5-2F1746EE6EC6}">
  <dimension ref="A1:L6"/>
  <sheetViews>
    <sheetView zoomScale="85" zoomScaleNormal="85" workbookViewId="0">
      <selection activeCell="M33" sqref="M33"/>
    </sheetView>
  </sheetViews>
  <sheetFormatPr defaultRowHeight="15" x14ac:dyDescent="0.25"/>
  <cols>
    <col min="1" max="1" width="11.5703125" bestFit="1" customWidth="1"/>
    <col min="2" max="2" width="12" bestFit="1" customWidth="1"/>
    <col min="3" max="3" width="22.28515625" customWidth="1"/>
    <col min="4" max="8" width="8.7109375" customWidth="1"/>
    <col min="9" max="9" width="10" customWidth="1"/>
    <col min="10" max="11" width="10.28515625" customWidth="1"/>
    <col min="12" max="16" width="16.28515625" bestFit="1" customWidth="1"/>
    <col min="17" max="20" width="16.5703125" bestFit="1" customWidth="1"/>
    <col min="21" max="21" width="11.5703125" bestFit="1" customWidth="1"/>
    <col min="22" max="24" width="18.5703125" bestFit="1" customWidth="1"/>
    <col min="25" max="27" width="16.5703125" bestFit="1" customWidth="1"/>
  </cols>
  <sheetData>
    <row r="1" spans="1:12" ht="23.25" customHeight="1" thickBot="1" x14ac:dyDescent="0.3">
      <c r="A1" s="107" t="s">
        <v>69</v>
      </c>
      <c r="B1" s="108"/>
      <c r="C1" s="109"/>
      <c r="D1" s="46">
        <v>2014</v>
      </c>
      <c r="E1" s="46">
        <v>2015</v>
      </c>
      <c r="F1" s="46">
        <v>2016</v>
      </c>
      <c r="G1" s="46">
        <v>2017</v>
      </c>
      <c r="H1" s="46">
        <v>2018</v>
      </c>
      <c r="I1" s="46">
        <v>2019</v>
      </c>
      <c r="J1" s="46">
        <v>2020</v>
      </c>
      <c r="K1" s="46">
        <v>2021</v>
      </c>
      <c r="L1" s="46">
        <v>2022</v>
      </c>
    </row>
    <row r="2" spans="1:12" ht="15" customHeight="1" thickTop="1" thickBot="1" x14ac:dyDescent="0.3">
      <c r="A2" s="110" t="s">
        <v>92</v>
      </c>
      <c r="B2" s="111"/>
      <c r="C2" s="112"/>
      <c r="D2" s="16">
        <f>SUM(D3:D5)+60</f>
        <v>44749</v>
      </c>
      <c r="E2" s="16">
        <f t="shared" ref="E2:G2" si="0">SUM(E3:E5)</f>
        <v>47001</v>
      </c>
      <c r="F2" s="16">
        <f t="shared" si="0"/>
        <v>47374</v>
      </c>
      <c r="G2" s="16">
        <f t="shared" si="0"/>
        <v>49229</v>
      </c>
      <c r="H2" s="16">
        <f>SUM(H3:H5)</f>
        <v>52268</v>
      </c>
      <c r="I2" s="16">
        <f>SUM(I3:I5)</f>
        <v>51010</v>
      </c>
      <c r="J2" s="16">
        <f>SUM(J3:J5)</f>
        <v>45749</v>
      </c>
      <c r="K2" s="16">
        <f>SUM(K3:K5)</f>
        <v>42444</v>
      </c>
      <c r="L2" s="16">
        <f>SUM(L3:L5)</f>
        <v>53158</v>
      </c>
    </row>
    <row r="3" spans="1:12" ht="15" customHeight="1" thickTop="1" thickBot="1" x14ac:dyDescent="0.3">
      <c r="A3" s="110" t="s">
        <v>70</v>
      </c>
      <c r="B3" s="111"/>
      <c r="C3" s="112"/>
      <c r="D3" s="16">
        <v>35954</v>
      </c>
      <c r="E3" s="16">
        <v>37719</v>
      </c>
      <c r="F3" s="16">
        <v>37811</v>
      </c>
      <c r="G3" s="17">
        <v>39211</v>
      </c>
      <c r="H3" s="16">
        <v>41501</v>
      </c>
      <c r="I3" s="16">
        <v>40058</v>
      </c>
      <c r="J3" s="16">
        <v>35751</v>
      </c>
      <c r="K3" s="16">
        <f>'[1]Membership (Table 1)'!N33</f>
        <v>33121</v>
      </c>
      <c r="L3" s="16">
        <f>'Membership (Table 1)'!N34</f>
        <v>41429</v>
      </c>
    </row>
    <row r="4" spans="1:12" ht="15" customHeight="1" thickTop="1" thickBot="1" x14ac:dyDescent="0.3">
      <c r="A4" s="104" t="s">
        <v>71</v>
      </c>
      <c r="B4" s="105"/>
      <c r="C4" s="106"/>
      <c r="D4" s="18">
        <v>8735</v>
      </c>
      <c r="E4" s="18">
        <v>9282</v>
      </c>
      <c r="F4" s="18">
        <v>9563</v>
      </c>
      <c r="G4" s="53">
        <v>10018</v>
      </c>
      <c r="H4" s="18">
        <v>10767</v>
      </c>
      <c r="I4" s="18">
        <v>10820</v>
      </c>
      <c r="J4" s="18">
        <v>9869</v>
      </c>
      <c r="K4" s="18">
        <f>'[1]Membership (Table 1)'!N34</f>
        <v>9187</v>
      </c>
      <c r="L4" s="18">
        <f>'Membership (Table 1)'!N35</f>
        <v>11557</v>
      </c>
    </row>
    <row r="5" spans="1:12" ht="15.75" thickTop="1" x14ac:dyDescent="0.25">
      <c r="A5" s="104" t="s">
        <v>72</v>
      </c>
      <c r="B5" s="105"/>
      <c r="C5" s="106"/>
      <c r="D5" s="18">
        <v>0</v>
      </c>
      <c r="E5" s="18">
        <v>0</v>
      </c>
      <c r="F5" s="18">
        <v>0</v>
      </c>
      <c r="G5" s="18">
        <v>0</v>
      </c>
      <c r="H5" s="18">
        <v>0</v>
      </c>
      <c r="I5" s="18">
        <v>132</v>
      </c>
      <c r="J5" s="18">
        <v>129</v>
      </c>
      <c r="K5" s="18">
        <f>'[1]Membership (Table 1)'!N35</f>
        <v>136</v>
      </c>
      <c r="L5" s="18">
        <f>'Membership (Table 1)'!N36</f>
        <v>172</v>
      </c>
    </row>
    <row r="6" spans="1:12" ht="15" customHeight="1" thickBot="1" x14ac:dyDescent="0.3">
      <c r="A6" s="54" t="s">
        <v>73</v>
      </c>
      <c r="B6" s="55"/>
      <c r="C6" s="56"/>
      <c r="D6" s="56">
        <f t="shared" ref="D6:H6" si="1">D4/D2</f>
        <v>0.19519989273503319</v>
      </c>
      <c r="E6" s="56">
        <f t="shared" si="1"/>
        <v>0.19748515989021509</v>
      </c>
      <c r="F6" s="56">
        <f t="shared" si="1"/>
        <v>0.20186178072360367</v>
      </c>
      <c r="G6" s="56">
        <f t="shared" si="1"/>
        <v>0.20349793820715431</v>
      </c>
      <c r="H6" s="56">
        <f t="shared" si="1"/>
        <v>0.20599602050968088</v>
      </c>
      <c r="I6" s="56">
        <f>I4/I2</f>
        <v>0.21211527151538914</v>
      </c>
      <c r="J6" s="56">
        <f>J4/J2</f>
        <v>0.21572056219808083</v>
      </c>
      <c r="K6" s="56">
        <f>K4/K2</f>
        <v>0.21644991047026671</v>
      </c>
      <c r="L6" s="75">
        <f>L4/L2</f>
        <v>0.21740848037924676</v>
      </c>
    </row>
  </sheetData>
  <mergeCells count="5">
    <mergeCell ref="A1:C1"/>
    <mergeCell ref="A2:C2"/>
    <mergeCell ref="A3:C3"/>
    <mergeCell ref="A4:C4"/>
    <mergeCell ref="A5:C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C19BC-47DC-4911-A74F-5D4870FACB56}">
  <dimension ref="A1:O12"/>
  <sheetViews>
    <sheetView zoomScale="115" zoomScaleNormal="115" workbookViewId="0">
      <selection activeCell="B4" sqref="B4"/>
    </sheetView>
  </sheetViews>
  <sheetFormatPr defaultRowHeight="15" x14ac:dyDescent="0.25"/>
  <cols>
    <col min="1" max="1" width="34.42578125" customWidth="1"/>
    <col min="15" max="15" width="3" bestFit="1" customWidth="1"/>
  </cols>
  <sheetData>
    <row r="1" spans="1:15" ht="73.5" thickBot="1" x14ac:dyDescent="0.3">
      <c r="A1" s="2" t="s">
        <v>84</v>
      </c>
      <c r="B1" s="3" t="s">
        <v>85</v>
      </c>
      <c r="C1" s="3" t="s">
        <v>0</v>
      </c>
      <c r="D1" s="3" t="s">
        <v>1</v>
      </c>
      <c r="E1" s="3" t="s">
        <v>2</v>
      </c>
      <c r="F1" s="3" t="s">
        <v>3</v>
      </c>
      <c r="G1" s="3" t="s">
        <v>86</v>
      </c>
      <c r="H1" s="3" t="s">
        <v>87</v>
      </c>
      <c r="I1" s="3" t="s">
        <v>88</v>
      </c>
      <c r="J1" s="3" t="s">
        <v>89</v>
      </c>
      <c r="K1" s="3" t="s">
        <v>90</v>
      </c>
      <c r="L1" s="3" t="s">
        <v>91</v>
      </c>
      <c r="M1" s="3" t="s">
        <v>4</v>
      </c>
      <c r="N1" s="4" t="s">
        <v>5</v>
      </c>
    </row>
    <row r="2" spans="1:15" ht="15" customHeight="1" thickTop="1" thickBot="1" x14ac:dyDescent="0.3">
      <c r="A2" s="5" t="s">
        <v>74</v>
      </c>
      <c r="B2" s="7">
        <v>1100</v>
      </c>
      <c r="C2" s="6">
        <v>79</v>
      </c>
      <c r="D2" s="6">
        <v>0</v>
      </c>
      <c r="E2" s="6">
        <v>425</v>
      </c>
      <c r="F2" s="6">
        <v>0</v>
      </c>
      <c r="G2" s="6">
        <v>667</v>
      </c>
      <c r="H2" s="6">
        <v>0</v>
      </c>
      <c r="I2" s="6">
        <v>424</v>
      </c>
      <c r="J2" s="6">
        <v>40</v>
      </c>
      <c r="K2" s="6">
        <v>0</v>
      </c>
      <c r="L2" s="6">
        <v>0</v>
      </c>
      <c r="M2" s="6">
        <v>0</v>
      </c>
      <c r="N2" s="40">
        <f>SUM(B2:M2)</f>
        <v>2735</v>
      </c>
    </row>
    <row r="3" spans="1:15" ht="15" customHeight="1" thickTop="1" thickBot="1" x14ac:dyDescent="0.3">
      <c r="A3" s="5" t="s">
        <v>75</v>
      </c>
      <c r="B3" s="8">
        <v>381</v>
      </c>
      <c r="C3" s="6">
        <v>16</v>
      </c>
      <c r="D3" s="6">
        <v>0</v>
      </c>
      <c r="E3" s="6">
        <v>155</v>
      </c>
      <c r="F3" s="6">
        <v>0</v>
      </c>
      <c r="G3" s="6">
        <v>177</v>
      </c>
      <c r="H3" s="6">
        <v>0</v>
      </c>
      <c r="I3" s="6">
        <v>145</v>
      </c>
      <c r="J3" s="6">
        <v>14</v>
      </c>
      <c r="K3" s="6">
        <v>0</v>
      </c>
      <c r="L3" s="6">
        <v>0</v>
      </c>
      <c r="M3" s="6">
        <v>0</v>
      </c>
      <c r="N3" s="40">
        <f>SUM(B3:M3)</f>
        <v>888</v>
      </c>
    </row>
    <row r="4" spans="1:15" ht="15" customHeight="1" thickTop="1" thickBot="1" x14ac:dyDescent="0.3">
      <c r="A4" s="5" t="s">
        <v>76</v>
      </c>
      <c r="B4" s="95">
        <v>23</v>
      </c>
      <c r="C4" s="8">
        <v>0</v>
      </c>
      <c r="D4" s="8">
        <v>0</v>
      </c>
      <c r="E4" s="8">
        <v>3</v>
      </c>
      <c r="F4" s="8">
        <v>0</v>
      </c>
      <c r="G4" s="8">
        <v>0</v>
      </c>
      <c r="H4" s="8">
        <v>0</v>
      </c>
      <c r="I4" s="8">
        <v>3</v>
      </c>
      <c r="J4" s="8">
        <v>0</v>
      </c>
      <c r="K4" s="8">
        <v>0</v>
      </c>
      <c r="L4" s="8">
        <v>0</v>
      </c>
      <c r="M4" s="8">
        <v>0</v>
      </c>
      <c r="N4" s="8">
        <f>SUM(B4:M4)</f>
        <v>29</v>
      </c>
    </row>
    <row r="5" spans="1:15" ht="16.5" thickTop="1" thickBot="1" x14ac:dyDescent="0.3">
      <c r="A5" s="22" t="s">
        <v>77</v>
      </c>
      <c r="B5" s="21">
        <f>SUM(B2:B4)</f>
        <v>1504</v>
      </c>
      <c r="C5" s="21">
        <f t="shared" ref="C5:M5" si="0">SUM(C2:C4)</f>
        <v>95</v>
      </c>
      <c r="D5" s="21">
        <f t="shared" si="0"/>
        <v>0</v>
      </c>
      <c r="E5" s="21">
        <f t="shared" si="0"/>
        <v>583</v>
      </c>
      <c r="F5" s="21">
        <f t="shared" si="0"/>
        <v>0</v>
      </c>
      <c r="G5" s="21">
        <f t="shared" si="0"/>
        <v>844</v>
      </c>
      <c r="H5" s="21">
        <f t="shared" si="0"/>
        <v>0</v>
      </c>
      <c r="I5" s="21">
        <f t="shared" si="0"/>
        <v>572</v>
      </c>
      <c r="J5" s="21">
        <f t="shared" si="0"/>
        <v>54</v>
      </c>
      <c r="K5" s="21">
        <f t="shared" si="0"/>
        <v>0</v>
      </c>
      <c r="L5" s="21">
        <f t="shared" si="0"/>
        <v>0</v>
      </c>
      <c r="M5" s="21">
        <f t="shared" si="0"/>
        <v>0</v>
      </c>
      <c r="N5" s="21">
        <f>SUM(B5:M5)</f>
        <v>3652</v>
      </c>
      <c r="O5" s="85"/>
    </row>
    <row r="6" spans="1:15" ht="15.75" thickTop="1" x14ac:dyDescent="0.25"/>
    <row r="8" spans="1:15" x14ac:dyDescent="0.25">
      <c r="A8" s="62"/>
      <c r="G8" s="70"/>
      <c r="H8" s="70"/>
      <c r="I8" s="70"/>
    </row>
    <row r="9" spans="1:15" x14ac:dyDescent="0.25">
      <c r="A9" s="62"/>
      <c r="G9" s="70"/>
      <c r="H9" s="70"/>
      <c r="I9" s="70"/>
    </row>
    <row r="10" spans="1:15" x14ac:dyDescent="0.25">
      <c r="A10" s="62"/>
      <c r="G10" s="70"/>
      <c r="H10" s="70"/>
      <c r="I10" s="70"/>
    </row>
    <row r="11" spans="1:15" x14ac:dyDescent="0.25">
      <c r="G11" s="70"/>
      <c r="H11" s="70"/>
      <c r="I11" s="70"/>
    </row>
    <row r="12" spans="1:15" ht="15.75" thickBot="1" x14ac:dyDescent="0.3">
      <c r="G12" s="70"/>
      <c r="H12" s="70"/>
      <c r="I12" s="70"/>
    </row>
  </sheetData>
  <conditionalFormatting sqref="O5">
    <cfRule type="iconSet" priority="1">
      <iconSet iconSet="3Arrows">
        <cfvo type="percent" val="0"/>
        <cfvo type="percent" val="33"/>
        <cfvo type="percent" val="67"/>
      </iconSet>
    </cfRule>
  </conditionalFormatting>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243AB-1517-4055-BECD-90BEAB2E56CD}">
  <dimension ref="A1:P6"/>
  <sheetViews>
    <sheetView tabSelected="1" zoomScale="115" zoomScaleNormal="115" workbookViewId="0">
      <selection activeCell="A5" sqref="A5"/>
    </sheetView>
  </sheetViews>
  <sheetFormatPr defaultRowHeight="15" x14ac:dyDescent="0.25"/>
  <cols>
    <col min="1" max="1" width="53.5703125" customWidth="1"/>
    <col min="15" max="15" width="3" bestFit="1" customWidth="1"/>
    <col min="16" max="16" width="50.5703125" bestFit="1" customWidth="1"/>
  </cols>
  <sheetData>
    <row r="1" spans="1:16" ht="73.5" thickBot="1" x14ac:dyDescent="0.3">
      <c r="A1" s="2" t="s">
        <v>84</v>
      </c>
      <c r="B1" s="3" t="s">
        <v>85</v>
      </c>
      <c r="C1" s="3" t="s">
        <v>0</v>
      </c>
      <c r="D1" s="3" t="s">
        <v>1</v>
      </c>
      <c r="E1" s="3" t="s">
        <v>2</v>
      </c>
      <c r="F1" s="3" t="s">
        <v>3</v>
      </c>
      <c r="G1" s="3" t="s">
        <v>86</v>
      </c>
      <c r="H1" s="3" t="s">
        <v>87</v>
      </c>
      <c r="I1" s="3" t="s">
        <v>88</v>
      </c>
      <c r="J1" s="3" t="s">
        <v>89</v>
      </c>
      <c r="K1" s="3" t="s">
        <v>90</v>
      </c>
      <c r="L1" s="3" t="s">
        <v>91</v>
      </c>
      <c r="M1" s="3" t="s">
        <v>4</v>
      </c>
      <c r="N1" s="4" t="s">
        <v>5</v>
      </c>
    </row>
    <row r="2" spans="1:16" ht="15" customHeight="1" thickTop="1" thickBot="1" x14ac:dyDescent="0.3">
      <c r="A2" s="5" t="s">
        <v>78</v>
      </c>
      <c r="B2" s="6">
        <v>1108</v>
      </c>
      <c r="C2" s="6">
        <v>737</v>
      </c>
      <c r="D2" s="6">
        <v>0</v>
      </c>
      <c r="E2" s="25">
        <v>255</v>
      </c>
      <c r="F2" s="6">
        <v>814</v>
      </c>
      <c r="G2" s="65">
        <v>1730</v>
      </c>
      <c r="H2" s="6">
        <v>37</v>
      </c>
      <c r="I2" s="6">
        <v>260</v>
      </c>
      <c r="J2" s="6">
        <v>86</v>
      </c>
      <c r="K2" s="6">
        <v>179</v>
      </c>
      <c r="L2" s="6">
        <v>258</v>
      </c>
      <c r="M2" s="6">
        <v>0</v>
      </c>
      <c r="N2" s="40">
        <f>SUM(B2:M2)</f>
        <v>5464</v>
      </c>
    </row>
    <row r="3" spans="1:16" ht="15" customHeight="1" thickTop="1" thickBot="1" x14ac:dyDescent="0.3">
      <c r="A3" s="5" t="s">
        <v>79</v>
      </c>
      <c r="B3" s="6">
        <v>204</v>
      </c>
      <c r="C3" s="6">
        <v>105</v>
      </c>
      <c r="D3" s="6">
        <v>0</v>
      </c>
      <c r="E3" s="25">
        <v>52</v>
      </c>
      <c r="F3" s="6">
        <v>116</v>
      </c>
      <c r="G3" s="65">
        <v>467</v>
      </c>
      <c r="H3" s="6">
        <v>1</v>
      </c>
      <c r="I3" s="6">
        <v>29</v>
      </c>
      <c r="J3" s="6">
        <v>5</v>
      </c>
      <c r="K3" s="6">
        <v>25</v>
      </c>
      <c r="L3" s="6">
        <v>44</v>
      </c>
      <c r="M3" s="6">
        <v>0</v>
      </c>
      <c r="N3" s="40">
        <f t="shared" ref="N3" si="0">SUM(B3:M3)</f>
        <v>1048</v>
      </c>
    </row>
    <row r="4" spans="1:16" ht="16.5" customHeight="1" thickTop="1" thickBot="1" x14ac:dyDescent="0.3">
      <c r="A4" s="5" t="s">
        <v>80</v>
      </c>
      <c r="B4" s="90">
        <v>12</v>
      </c>
      <c r="C4" s="6">
        <v>0</v>
      </c>
      <c r="D4" s="6">
        <v>0</v>
      </c>
      <c r="E4" s="6">
        <v>0</v>
      </c>
      <c r="F4" s="6">
        <v>0</v>
      </c>
      <c r="G4" s="65">
        <v>0</v>
      </c>
      <c r="H4" s="6">
        <v>0</v>
      </c>
      <c r="I4" s="6">
        <v>0</v>
      </c>
      <c r="J4" s="6">
        <v>0</v>
      </c>
      <c r="K4" s="6">
        <v>0</v>
      </c>
      <c r="L4" s="6">
        <v>0</v>
      </c>
      <c r="M4" s="6">
        <v>0</v>
      </c>
      <c r="N4" s="40">
        <f>SUM(B4:M4)</f>
        <v>12</v>
      </c>
      <c r="P4" s="19"/>
    </row>
    <row r="5" spans="1:16" ht="16.5" customHeight="1" thickTop="1" thickBot="1" x14ac:dyDescent="0.3">
      <c r="A5" s="22" t="s">
        <v>81</v>
      </c>
      <c r="B5" s="21">
        <f>SUM(B2:B4)</f>
        <v>1324</v>
      </c>
      <c r="C5" s="21">
        <f t="shared" ref="C5:M5" si="1">SUM(C2:C4)</f>
        <v>842</v>
      </c>
      <c r="D5" s="21">
        <f t="shared" si="1"/>
        <v>0</v>
      </c>
      <c r="E5" s="21">
        <f t="shared" si="1"/>
        <v>307</v>
      </c>
      <c r="F5" s="21">
        <f t="shared" si="1"/>
        <v>930</v>
      </c>
      <c r="G5" s="21">
        <f t="shared" si="1"/>
        <v>2197</v>
      </c>
      <c r="H5" s="21">
        <f>SUM(H2:H4)</f>
        <v>38</v>
      </c>
      <c r="I5" s="21">
        <f>SUM(I2:I4)</f>
        <v>289</v>
      </c>
      <c r="J5" s="21">
        <f t="shared" si="1"/>
        <v>91</v>
      </c>
      <c r="K5" s="21">
        <f t="shared" si="1"/>
        <v>204</v>
      </c>
      <c r="L5" s="21">
        <f t="shared" si="1"/>
        <v>302</v>
      </c>
      <c r="M5" s="21">
        <f t="shared" si="1"/>
        <v>0</v>
      </c>
      <c r="N5" s="21">
        <f>SUM(B5:M5)</f>
        <v>6524</v>
      </c>
      <c r="O5" s="85"/>
    </row>
    <row r="6" spans="1:16" ht="15" customHeight="1" thickTop="1" thickBot="1" x14ac:dyDescent="0.3">
      <c r="A6" s="14" t="s">
        <v>82</v>
      </c>
    </row>
  </sheetData>
  <conditionalFormatting sqref="O5">
    <cfRule type="iconSet" priority="1">
      <iconSet iconSet="3Arrows">
        <cfvo type="percent" val="0"/>
        <cfvo type="percent" val="33"/>
        <cfvo type="percent" val="67"/>
      </iconSet>
    </cfRule>
  </conditionalFormatting>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cf29827c-6ea1-4a5c-85e3-b2f96e2ca226" xsi:nil="true"/>
    <_dlc_DocId xmlns="73c573a9-c3f7-4a80-8ad0-4326eb2405c5">COMMS-1085778249-518</_dlc_DocId>
    <_dlc_DocIdUrl xmlns="73c573a9-c3f7-4a80-8ad0-4326eb2405c5">
      <Url>https://engineerscanada.sharepoint.com/sites/communications/_layouts/15/DocIdRedir.aspx?ID=COMMS-1085778249-518</Url>
      <Description>COMMS-1085778249-518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A629CCAAD742A4A8721BDE4CC0E90FD" ma:contentTypeVersion="5" ma:contentTypeDescription="Create a new document." ma:contentTypeScope="" ma:versionID="ceb4d7c1ed228479c41f96c6d6e455dc">
  <xsd:schema xmlns:xsd="http://www.w3.org/2001/XMLSchema" xmlns:xs="http://www.w3.org/2001/XMLSchema" xmlns:p="http://schemas.microsoft.com/office/2006/metadata/properties" xmlns:ns2="73c573a9-c3f7-4a80-8ad0-4326eb2405c5" xmlns:ns3="cf29827c-6ea1-4a5c-85e3-b2f96e2ca226" targetNamespace="http://schemas.microsoft.com/office/2006/metadata/properties" ma:root="true" ma:fieldsID="d21cdc1f9cd0cc0dc6ccdb25c12a9b23" ns2:_="" ns3:_="">
    <xsd:import namespace="73c573a9-c3f7-4a80-8ad0-4326eb2405c5"/>
    <xsd:import namespace="cf29827c-6ea1-4a5c-85e3-b2f96e2ca226"/>
    <xsd:element name="properties">
      <xsd:complexType>
        <xsd:sequence>
          <xsd:element name="documentManagement">
            <xsd:complexType>
              <xsd:all>
                <xsd:element ref="ns2:_dlc_DocId" minOccurs="0"/>
                <xsd:element ref="ns2:_dlc_DocIdUrl" minOccurs="0"/>
                <xsd:element ref="ns2:_dlc_DocIdPersistId" minOccurs="0"/>
                <xsd:element ref="ns3:Statu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c573a9-c3f7-4a80-8ad0-4326eb2405c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f29827c-6ea1-4a5c-85e3-b2f96e2ca226" elementFormDefault="qualified">
    <xsd:import namespace="http://schemas.microsoft.com/office/2006/documentManagement/types"/>
    <xsd:import namespace="http://schemas.microsoft.com/office/infopath/2007/PartnerControls"/>
    <xsd:element name="Status" ma:index="11" nillable="true" ma:displayName="Status" ma:default="Ready for upload" ma:format="Dropdown" ma:internalName="Status">
      <xsd:simpleType>
        <xsd:restriction base="dms:Choice">
          <xsd:enumeration value="Ready for upload"/>
          <xsd:enumeration value="Uploaded"/>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F8645E-6E5B-4F00-AC2D-E04B4C4F91B1}">
  <ds:schemaRefs>
    <ds:schemaRef ds:uri="http://schemas.microsoft.com/sharepoint/events"/>
  </ds:schemaRefs>
</ds:datastoreItem>
</file>

<file path=customXml/itemProps2.xml><?xml version="1.0" encoding="utf-8"?>
<ds:datastoreItem xmlns:ds="http://schemas.openxmlformats.org/officeDocument/2006/customXml" ds:itemID="{DA890903-76AE-4D2F-A8D3-1CD1577C865A}">
  <ds:schemaRefs>
    <ds:schemaRef ds:uri="http://schemas.microsoft.com/sharepoint/v3/contenttype/forms"/>
  </ds:schemaRefs>
</ds:datastoreItem>
</file>

<file path=customXml/itemProps3.xml><?xml version="1.0" encoding="utf-8"?>
<ds:datastoreItem xmlns:ds="http://schemas.openxmlformats.org/officeDocument/2006/customXml" ds:itemID="{D242A38C-B746-45E5-8048-F5802BB75CA8}">
  <ds:schemaRefs>
    <ds:schemaRef ds:uri="http://www.w3.org/XML/1998/namespace"/>
    <ds:schemaRef ds:uri="http://purl.org/dc/terms/"/>
    <ds:schemaRef ds:uri="http://purl.org/dc/dcmitype/"/>
    <ds:schemaRef ds:uri="http://schemas.microsoft.com/office/infopath/2007/PartnerControls"/>
    <ds:schemaRef ds:uri="http://schemas.microsoft.com/office/2006/documentManagement/types"/>
    <ds:schemaRef ds:uri="http://purl.org/dc/elements/1.1/"/>
    <ds:schemaRef ds:uri="ed303104-6f84-4c22-8c8b-9cd875a05959"/>
    <ds:schemaRef ds:uri="http://schemas.openxmlformats.org/package/2006/metadata/core-properties"/>
    <ds:schemaRef ds:uri="0e906781-059b-42bf-8c15-6341ace28045"/>
    <ds:schemaRef ds:uri="http://schemas.microsoft.com/office/2006/metadata/properties"/>
  </ds:schemaRefs>
</ds:datastoreItem>
</file>

<file path=customXml/itemProps4.xml><?xml version="1.0" encoding="utf-8"?>
<ds:datastoreItem xmlns:ds="http://schemas.openxmlformats.org/officeDocument/2006/customXml" ds:itemID="{212BA423-C836-401C-B3E4-2F571C1EAA9F}"/>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Membership (Table 1)</vt:lpstr>
      <vt:lpstr>Newly Licensed (Table 2)</vt:lpstr>
      <vt:lpstr>Newly Licensed trend (Table 3)</vt:lpstr>
      <vt:lpstr>EIT (Table 4)</vt:lpstr>
      <vt:lpstr>Students</vt:lpstr>
      <vt:lpstr>Internal Trade Applicants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Membership Export</dc:title>
  <dc:subject/>
  <dc:creator>Vinicius Rossi</dc:creator>
  <cp:keywords/>
  <dc:description/>
  <cp:lastModifiedBy>Lili El-Tawil</cp:lastModifiedBy>
  <dcterms:created xsi:type="dcterms:W3CDTF">2018-07-18T13:55:12Z</dcterms:created>
  <dcterms:modified xsi:type="dcterms:W3CDTF">2024-10-17T19:42:47Z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0x0101006A629CCAAD742A4A8721BDE4CC0E90FD</vt:lpwstr>
  </property>
  <property fmtid="{D5CDD505-2E9C-101B-9397-08002B2CF9AE}" pid="3" name="Document Type">
    <vt:lpwstr>5;#Information|335406be-2b4e-4b05-853f-3dd6013983e0</vt:lpwstr>
  </property>
  <property fmtid="{D5CDD505-2E9C-101B-9397-08002B2CF9AE}" pid="4" name="Year">
    <vt:lpwstr/>
  </property>
  <property fmtid="{D5CDD505-2E9C-101B-9397-08002B2CF9AE}" pid="5" name="Document classification">
    <vt:lpwstr/>
  </property>
  <property fmtid="{D5CDD505-2E9C-101B-9397-08002B2CF9AE}" pid="6" name="_dlc_DocIdItemGuid">
    <vt:lpwstr>ebcf0faa-211f-4a84-85c2-cbac9c06ff00</vt:lpwstr>
  </property>
  <property fmtid="{D5CDD505-2E9C-101B-9397-08002B2CF9AE}" pid="7" name="MediaServiceImageTags">
    <vt:lpwstr/>
  </property>
</Properties>
</file>