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https://engineerscanada.sharepoint.com/sites/communications/Translations  completed/Equity, diversity, and inclusion/Reports/"/>
    </mc:Choice>
  </mc:AlternateContent>
  <xr:revisionPtr revIDLastSave="0" documentId="8_{5106FE86-6F0A-40C2-923A-9FEFF008E5F5}" xr6:coauthVersionLast="47" xr6:coauthVersionMax="47" xr10:uidLastSave="{00000000-0000-0000-0000-000000000000}"/>
  <bookViews>
    <workbookView minimized="1" xWindow="2985" yWindow="2985" windowWidth="21600" windowHeight="11295" tabRatio="713" firstSheet="3" activeTab="3" xr2:uid="{00000000-000D-0000-FFFF-FFFF00000000}"/>
  </bookViews>
  <sheets>
    <sheet name="L'effectif (Tableau 1)" sheetId="4" r:id="rId1"/>
    <sheet name="Ing nouv titulaires (Tab 2)" sheetId="2" r:id="rId2"/>
    <sheet name="Tend nbre ing nouv titul Tab 3" sheetId="5" r:id="rId3"/>
    <sheet name="Ingénieurs stagiaires (Tab 4)" sheetId="10" r:id="rId4"/>
    <sheet name="Internal Trade Applicants" sheetId="7" r:id="rId5"/>
    <sheet name="Étudiant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N6" i="8"/>
  <c r="M6" i="8"/>
  <c r="L6" i="8"/>
  <c r="K6" i="8"/>
  <c r="J6" i="8"/>
  <c r="I6" i="8"/>
  <c r="H6" i="8"/>
  <c r="G6" i="8"/>
  <c r="F6" i="8"/>
  <c r="E6" i="8"/>
  <c r="D6" i="8"/>
  <c r="C6" i="8"/>
  <c r="B6" i="8"/>
  <c r="N5" i="8"/>
  <c r="N4" i="8"/>
  <c r="N3" i="8"/>
  <c r="N2" i="8"/>
  <c r="N6" i="7"/>
  <c r="M6" i="7"/>
  <c r="L6" i="7"/>
  <c r="K6" i="7"/>
  <c r="J6" i="7"/>
  <c r="I6" i="7"/>
  <c r="H6" i="7"/>
  <c r="G6" i="7"/>
  <c r="F6" i="7"/>
  <c r="E6" i="7"/>
  <c r="D6" i="7"/>
  <c r="C6" i="7"/>
  <c r="B6" i="7"/>
  <c r="N5" i="7"/>
  <c r="N4" i="7"/>
  <c r="N3" i="7"/>
  <c r="N7" i="10"/>
  <c r="M7" i="10"/>
  <c r="L7" i="10"/>
  <c r="K7" i="10"/>
  <c r="J7" i="10"/>
  <c r="I7" i="10"/>
  <c r="H7" i="10"/>
  <c r="G7" i="10"/>
  <c r="F7" i="10"/>
  <c r="E7" i="10"/>
  <c r="D7" i="10"/>
  <c r="N6" i="10"/>
  <c r="N5" i="10"/>
  <c r="N4" i="10"/>
  <c r="N3" i="10"/>
  <c r="N2" i="10"/>
  <c r="M2" i="10"/>
  <c r="L2" i="10"/>
  <c r="K2" i="10"/>
  <c r="J2" i="10"/>
  <c r="I2" i="10"/>
  <c r="H2" i="10"/>
  <c r="G2" i="10"/>
  <c r="F2" i="10"/>
  <c r="E2" i="10"/>
  <c r="D2" i="10"/>
  <c r="N7" i="5"/>
  <c r="M7" i="5"/>
  <c r="L7" i="5"/>
  <c r="K7" i="5"/>
  <c r="J7" i="5"/>
  <c r="I7" i="5"/>
  <c r="H7" i="5"/>
  <c r="G7" i="5"/>
  <c r="F7" i="5"/>
  <c r="E7" i="5"/>
  <c r="D7" i="5"/>
  <c r="N5" i="5"/>
  <c r="N4" i="5"/>
  <c r="N3" i="5"/>
  <c r="N2" i="5"/>
  <c r="M2" i="5"/>
  <c r="L2" i="5"/>
  <c r="K2" i="5"/>
  <c r="J2" i="5"/>
  <c r="I2" i="5"/>
  <c r="H2" i="5"/>
  <c r="G2" i="5"/>
  <c r="F2" i="5"/>
  <c r="E2" i="5"/>
  <c r="D2" i="5"/>
  <c r="N51" i="2"/>
  <c r="M51" i="2"/>
  <c r="L51" i="2"/>
  <c r="K51" i="2"/>
  <c r="J51" i="2"/>
  <c r="I51" i="2"/>
  <c r="H51" i="2"/>
  <c r="G51" i="2"/>
  <c r="F51" i="2"/>
  <c r="E51" i="2"/>
  <c r="D51" i="2"/>
  <c r="C51" i="2"/>
  <c r="B51" i="2"/>
  <c r="I40" i="2"/>
  <c r="B27" i="2"/>
  <c r="N24" i="2"/>
  <c r="L24" i="2"/>
  <c r="K24" i="2"/>
  <c r="J24" i="2"/>
  <c r="I24" i="2"/>
  <c r="H24" i="2"/>
  <c r="G24" i="2"/>
  <c r="F24" i="2"/>
  <c r="E24" i="2"/>
  <c r="D24" i="2"/>
  <c r="C24" i="2"/>
  <c r="B24" i="2"/>
  <c r="N23" i="2"/>
  <c r="B23" i="2"/>
  <c r="N22" i="2"/>
  <c r="B22" i="2"/>
  <c r="N21" i="2"/>
  <c r="B21" i="2"/>
  <c r="N20" i="2"/>
  <c r="B20" i="2"/>
  <c r="N19" i="2"/>
  <c r="M19" i="2"/>
  <c r="L19" i="2"/>
  <c r="K19" i="2"/>
  <c r="J19" i="2"/>
  <c r="I19" i="2"/>
  <c r="H19" i="2"/>
  <c r="G19" i="2"/>
  <c r="F19" i="2"/>
  <c r="E19" i="2"/>
  <c r="D19" i="2"/>
  <c r="C19" i="2"/>
  <c r="B19" i="2"/>
  <c r="N18" i="2"/>
  <c r="N17" i="2"/>
  <c r="N16" i="2"/>
  <c r="N15" i="2"/>
  <c r="N14" i="2"/>
  <c r="M14" i="2"/>
  <c r="L14" i="2"/>
  <c r="K14" i="2"/>
  <c r="J14" i="2"/>
  <c r="I14" i="2"/>
  <c r="H14" i="2"/>
  <c r="G14" i="2"/>
  <c r="F14" i="2"/>
  <c r="E14" i="2"/>
  <c r="D14" i="2"/>
  <c r="C14" i="2"/>
  <c r="B14" i="2"/>
  <c r="N13" i="2"/>
  <c r="N12" i="2"/>
  <c r="N11" i="2"/>
  <c r="N10" i="2"/>
  <c r="N8" i="2"/>
  <c r="M8" i="2"/>
  <c r="L8" i="2"/>
  <c r="K8" i="2"/>
  <c r="J8" i="2"/>
  <c r="I8" i="2"/>
  <c r="H8" i="2"/>
  <c r="G8" i="2"/>
  <c r="F8" i="2"/>
  <c r="E8" i="2"/>
  <c r="D8" i="2"/>
  <c r="C8" i="2"/>
  <c r="B8" i="2"/>
  <c r="N7" i="2"/>
  <c r="M7" i="2"/>
  <c r="L7" i="2"/>
  <c r="K7" i="2"/>
  <c r="J7" i="2"/>
  <c r="I7" i="2"/>
  <c r="H7" i="2"/>
  <c r="G7" i="2"/>
  <c r="F7" i="2"/>
  <c r="E7" i="2"/>
  <c r="D7" i="2"/>
  <c r="C7" i="2"/>
  <c r="B7" i="2"/>
  <c r="N6" i="2"/>
  <c r="M6" i="2"/>
  <c r="L6" i="2"/>
  <c r="K6" i="2"/>
  <c r="J6" i="2"/>
  <c r="I6" i="2"/>
  <c r="H6" i="2"/>
  <c r="G6" i="2"/>
  <c r="F6" i="2"/>
  <c r="E6" i="2"/>
  <c r="D6" i="2"/>
  <c r="C6" i="2"/>
  <c r="B6" i="2"/>
  <c r="N5" i="2"/>
  <c r="M5" i="2"/>
  <c r="L5" i="2"/>
  <c r="K5" i="2"/>
  <c r="J5" i="2"/>
  <c r="I5" i="2"/>
  <c r="H5" i="2"/>
  <c r="G5" i="2"/>
  <c r="F5" i="2"/>
  <c r="E5" i="2"/>
  <c r="C5" i="2"/>
  <c r="N4" i="2"/>
  <c r="M4" i="2"/>
  <c r="L4" i="2"/>
  <c r="K4" i="2"/>
  <c r="J4" i="2"/>
  <c r="I4" i="2"/>
  <c r="H4" i="2"/>
  <c r="G4" i="2"/>
  <c r="F4" i="2"/>
  <c r="E4" i="2"/>
  <c r="C4" i="2"/>
  <c r="N3" i="2"/>
  <c r="M3" i="2"/>
  <c r="L3" i="2"/>
  <c r="K3" i="2"/>
  <c r="J3" i="2"/>
  <c r="I3" i="2"/>
  <c r="H3" i="2"/>
  <c r="G3" i="2"/>
  <c r="F3" i="2"/>
  <c r="E3" i="2"/>
  <c r="C3" i="2"/>
  <c r="N2" i="2"/>
  <c r="M2" i="2"/>
  <c r="L2" i="2"/>
  <c r="K2" i="2"/>
  <c r="J2" i="2"/>
  <c r="I2" i="2"/>
  <c r="H2" i="2"/>
  <c r="G2" i="2"/>
  <c r="F2" i="2"/>
  <c r="E2" i="2"/>
  <c r="C2" i="2"/>
  <c r="N45" i="4"/>
  <c r="M45" i="4"/>
  <c r="L45" i="4"/>
  <c r="K45" i="4"/>
  <c r="J45" i="4"/>
  <c r="I45" i="4"/>
  <c r="H45" i="4"/>
  <c r="G45" i="4"/>
  <c r="F45" i="4"/>
  <c r="E45" i="4"/>
  <c r="D45" i="4"/>
  <c r="C45" i="4"/>
  <c r="B45" i="4"/>
  <c r="N44" i="4"/>
  <c r="N43" i="4"/>
  <c r="N42" i="4"/>
  <c r="N41" i="4"/>
  <c r="N40" i="4"/>
  <c r="M40" i="4"/>
  <c r="L40" i="4"/>
  <c r="K40" i="4"/>
  <c r="J40" i="4"/>
  <c r="I40" i="4"/>
  <c r="H40" i="4"/>
  <c r="G40" i="4"/>
  <c r="F40" i="4"/>
  <c r="E40" i="4"/>
  <c r="D40" i="4"/>
  <c r="C40" i="4"/>
  <c r="B40" i="4"/>
  <c r="N39" i="4"/>
  <c r="N38" i="4"/>
  <c r="N37" i="4"/>
  <c r="N36" i="4"/>
  <c r="N35" i="4"/>
  <c r="M35" i="4"/>
  <c r="L35" i="4"/>
  <c r="K35" i="4"/>
  <c r="J35" i="4"/>
  <c r="I35" i="4"/>
  <c r="H35" i="4"/>
  <c r="G35" i="4"/>
  <c r="F35" i="4"/>
  <c r="E35" i="4"/>
  <c r="D35" i="4"/>
  <c r="C35" i="4"/>
  <c r="B35" i="4"/>
  <c r="N34" i="4"/>
  <c r="N33" i="4"/>
  <c r="N32" i="4"/>
  <c r="N31" i="4"/>
  <c r="N30" i="4"/>
  <c r="M30" i="4"/>
  <c r="L30" i="4"/>
  <c r="K30" i="4"/>
  <c r="J30" i="4"/>
  <c r="I30" i="4"/>
  <c r="H30" i="4"/>
  <c r="G30" i="4"/>
  <c r="F30" i="4"/>
  <c r="E30" i="4"/>
  <c r="D30" i="4"/>
  <c r="C30" i="4"/>
  <c r="B30" i="4"/>
  <c r="N29" i="4"/>
  <c r="N28" i="4"/>
  <c r="N27" i="4"/>
  <c r="N26" i="4"/>
  <c r="N25" i="4"/>
  <c r="M25" i="4"/>
  <c r="L25" i="4"/>
  <c r="K25" i="4"/>
  <c r="J25" i="4"/>
  <c r="I25" i="4"/>
  <c r="H25" i="4"/>
  <c r="G25" i="4"/>
  <c r="F25" i="4"/>
  <c r="E25" i="4"/>
  <c r="D25" i="4"/>
  <c r="C25" i="4"/>
  <c r="B25" i="4"/>
  <c r="N24" i="4"/>
  <c r="N23" i="4"/>
  <c r="N22" i="4"/>
  <c r="N21" i="4"/>
  <c r="N20" i="4"/>
  <c r="M20" i="4"/>
  <c r="L20" i="4"/>
  <c r="K20" i="4"/>
  <c r="J20" i="4"/>
  <c r="I20" i="4"/>
  <c r="H20" i="4"/>
  <c r="G20" i="4"/>
  <c r="F20" i="4"/>
  <c r="E20" i="4"/>
  <c r="D20" i="4"/>
  <c r="C20" i="4"/>
  <c r="B20" i="4"/>
  <c r="N19" i="4"/>
  <c r="N18" i="4"/>
  <c r="N17" i="4"/>
  <c r="N16" i="4"/>
  <c r="N15" i="4"/>
  <c r="M15" i="4"/>
  <c r="L15" i="4"/>
  <c r="K15" i="4"/>
  <c r="J15" i="4"/>
  <c r="I15" i="4"/>
  <c r="H15" i="4"/>
  <c r="G15" i="4"/>
  <c r="F15" i="4"/>
  <c r="E15" i="4"/>
  <c r="D15" i="4"/>
  <c r="C15" i="4"/>
  <c r="B15" i="4"/>
  <c r="N14" i="4"/>
  <c r="N13" i="4"/>
  <c r="N12" i="4"/>
  <c r="N11" i="4"/>
  <c r="N7" i="4"/>
  <c r="M7" i="4"/>
  <c r="L7" i="4"/>
  <c r="K7" i="4"/>
  <c r="J7" i="4"/>
  <c r="I7" i="4"/>
  <c r="H7" i="4"/>
  <c r="G7" i="4"/>
  <c r="F7" i="4"/>
  <c r="E7" i="4"/>
  <c r="D7" i="4"/>
  <c r="C7" i="4"/>
  <c r="B7" i="4"/>
  <c r="N6" i="4"/>
  <c r="M6" i="4"/>
  <c r="L6" i="4"/>
  <c r="K6" i="4"/>
  <c r="J6" i="4"/>
  <c r="I6" i="4"/>
  <c r="H6" i="4"/>
  <c r="G6" i="4"/>
  <c r="F6" i="4"/>
  <c r="E6" i="4"/>
  <c r="D6" i="4"/>
  <c r="C6" i="4"/>
  <c r="B6" i="4"/>
  <c r="N5" i="4"/>
  <c r="M5" i="4"/>
  <c r="L5" i="4"/>
  <c r="K5" i="4"/>
  <c r="J5" i="4"/>
  <c r="I5" i="4"/>
  <c r="H5" i="4"/>
  <c r="G5" i="4"/>
  <c r="F5" i="4"/>
  <c r="E5" i="4"/>
  <c r="D5" i="4"/>
  <c r="C5" i="4"/>
  <c r="B5" i="4"/>
  <c r="N4" i="4"/>
  <c r="M4" i="4"/>
  <c r="L4" i="4"/>
  <c r="K4" i="4"/>
  <c r="J4" i="4"/>
  <c r="I4" i="4"/>
  <c r="H4" i="4"/>
  <c r="G4" i="4"/>
  <c r="F4" i="4"/>
  <c r="E4" i="4"/>
  <c r="D4" i="4"/>
  <c r="C4" i="4"/>
  <c r="B4" i="4"/>
  <c r="N3" i="4"/>
  <c r="M3" i="4"/>
  <c r="L3" i="4"/>
  <c r="K3" i="4"/>
  <c r="J3" i="4"/>
  <c r="I3" i="4"/>
  <c r="H3" i="4"/>
  <c r="G3" i="4"/>
  <c r="F3" i="4"/>
  <c r="E3" i="4"/>
  <c r="D3" i="4"/>
  <c r="C3" i="4"/>
  <c r="B3" i="4"/>
  <c r="N2" i="4"/>
  <c r="M2" i="4"/>
  <c r="L2" i="4"/>
  <c r="K2" i="4"/>
  <c r="J2" i="4"/>
  <c r="I2" i="4"/>
  <c r="H2" i="4"/>
  <c r="G2" i="4"/>
  <c r="F2" i="4"/>
  <c r="E2" i="4"/>
  <c r="D2" i="4"/>
  <c r="C2" i="4"/>
  <c r="B2" i="4"/>
</calcChain>
</file>

<file path=xl/sharedStrings.xml><?xml version="1.0" encoding="utf-8"?>
<sst xmlns="http://schemas.openxmlformats.org/spreadsheetml/2006/main" count="165" uniqueCount="97">
  <si>
    <t>Catégorie</t>
  </si>
  <si>
    <t>Colombie-Britannique</t>
  </si>
  <si>
    <t>Alberta</t>
  </si>
  <si>
    <t>Saskatchewan</t>
  </si>
  <si>
    <t>Manitoba</t>
  </si>
  <si>
    <t>Ontario</t>
  </si>
  <si>
    <t>Québec</t>
  </si>
  <si>
    <t>Nouveau-Brunswick</t>
  </si>
  <si>
    <t>Nouvelle-Écosse</t>
  </si>
  <si>
    <t>Île-du-Prince-Édouard</t>
  </si>
  <si>
    <t>Terre-Neuve-et-Labrador</t>
  </si>
  <si>
    <t>Territoires du Nord-Ouest</t>
  </si>
  <si>
    <t>Yukon</t>
  </si>
  <si>
    <t>TOTAL</t>
  </si>
  <si>
    <t>Membres ingénieurs (hommes)</t>
  </si>
  <si>
    <t>Membres ingénieurs (femmes)</t>
  </si>
  <si>
    <t>Membres ingénieurs (non binaires) **</t>
  </si>
  <si>
    <t>Préfère ne pas répondre</t>
  </si>
  <si>
    <t>% de membres s'identifiant comme des femmes</t>
  </si>
  <si>
    <t>TOTAL - Membres ingénieurs*</t>
  </si>
  <si>
    <t>*Aux fins de la présente enquête, la catégorie non binaire ne comprend pas exclusivement les personnes qui s’identifient comme non binaires, mais peut également comprendre les personnes qui ont choisi les options « autre », « ne souhaite pas divulguer » et « non applicable ». Pour cette raison, la catégorie non binaire pour les membres de la Colombie-Britannique a été laissée en blanc, mais tous les totaux reflètent l'ensemble des participants à l’enquête, y compris ceux qui ont répondu au-delà d’une catégorie binaire homme-femme.</t>
  </si>
  <si>
    <t xml:space="preserve">* La catégorie « membres» comprend les ingénieurs en exercice (catégorie exclusive), les détenteurs de permis temporaire, les détenteurs de permis d’exercice, les détenteurs de permis restrictif, les ingénieurs non actifs, les membres à vie et les ingénieurs stagiaires/juniors).  Elle ne comprend pas les étudiants ni les candidats en vertu de l'Accord sur le commerce intérieur. En raison de la nature variée de la collecte de données parmi les organismes de réglementation, la catégorie non binaire ne comprend pas exclusivement les personnes qui s’identifient comme non binaires, mais peut également comprendre les personnes qui ont choisi les options « autre », « ne souhaite pas divulguer », « personne bispirituelle » et « de genre fluide » ou d'autres options. Dans les cas où les organismes de réglementation recueillent le nombre de membres non binaires, la catégorie non binaire comprendra exclusivement les personnes qui s'auto-identifient, et toutes les autres réponses seront représentées dans le total.
</t>
  </si>
  <si>
    <t>Catégories de membres</t>
  </si>
  <si>
    <t>Ingénieurs en exercice (cat. exclusive) (hommes)</t>
  </si>
  <si>
    <t>Ingénieurs en exercice (cat. exclusive) (femmes)</t>
  </si>
  <si>
    <t>Ingénieurs en exercice (cat. exclusive) (non binaires)</t>
  </si>
  <si>
    <t>Total - Ingénieurs en exercice (cat. exclusive)</t>
  </si>
  <si>
    <t>Détenteurs de permis temporaire (hommes)</t>
  </si>
  <si>
    <t>Détenteurs de permis temporaire (femmes)</t>
  </si>
  <si>
    <t>Détenteurs de permis temporaire (non binaires)</t>
  </si>
  <si>
    <t>Total - Détenteurs de permis temporaire</t>
  </si>
  <si>
    <t>Détenteurs de permis d'exercice (hommes)</t>
  </si>
  <si>
    <t>Détenteurs de permis d'exercice (femmes)</t>
  </si>
  <si>
    <t>Détenteurs de permis d'exercice (non binaires)</t>
  </si>
  <si>
    <t>Total - Détenteurs de permis d'exercice</t>
  </si>
  <si>
    <t>Détenteurs de permis restrictif (hommes)</t>
  </si>
  <si>
    <t>Détenteurs de permis restrictif (femmes)</t>
  </si>
  <si>
    <t>Détenteurs de permis restrictif (non binaires)</t>
  </si>
  <si>
    <t>Total - Détenteurs de permis restrictif</t>
  </si>
  <si>
    <t>Membres à cotisation réduite, non actifs ou retraités (hommes)</t>
  </si>
  <si>
    <t>Membres à cotisation réduite, non actifs ou retraités (femmes)</t>
  </si>
  <si>
    <t>Membres à cotisation réduite, non actifs ou retraités (non binaires)</t>
  </si>
  <si>
    <t>Total - Membres à cotisation réduite, non actifs ou retraités</t>
  </si>
  <si>
    <t>Membres à vie (hommes)</t>
  </si>
  <si>
    <t>Membres à vie (femmes)</t>
  </si>
  <si>
    <t>Membres à vie (non binaires)</t>
  </si>
  <si>
    <t>Total - Membres à vie</t>
  </si>
  <si>
    <t>Ingénieurs stagiaires (hommes)</t>
  </si>
  <si>
    <t>Ingénieurs stagiaires (femmes)</t>
  </si>
  <si>
    <t>Ingénieurs stagiaires (non binaires)</t>
  </si>
  <si>
    <t>Total - Ingénieurs stagiaires</t>
  </si>
  <si>
    <t>Vérifier</t>
  </si>
  <si>
    <t>Ingénieurs nouvellement titulaires***</t>
  </si>
  <si>
    <t>Ingénieurs nouvellement titulaires (hommes)</t>
  </si>
  <si>
    <t>Ingénieurs nouvellement titulaires (femmes)</t>
  </si>
  <si>
    <t>Ingénieurs nouvellement titulaires (non binaires)**</t>
  </si>
  <si>
    <t>Total - Ingénieurs nouvellement titulaires</t>
  </si>
  <si>
    <t>30 en 30*</t>
  </si>
  <si>
    <t>Ventilation des ingénieurs nouvellement titulaires</t>
  </si>
  <si>
    <t>Ingénieurs nouvellement titulaires issus de programmes agréés par le BCAPG (hommes)</t>
  </si>
  <si>
    <t>Ingénieurs nouvellement titulaires issus de programmes agréés par le BCAPG (femmes)</t>
  </si>
  <si>
    <t>Ingénieurs nouvellement titulaires issus de programmes agréés par le BCAPG (non binaires)</t>
  </si>
  <si>
    <t>Total - Ingénieurs nouvellement titulaires issus de programmes agréés par le BCAPG</t>
  </si>
  <si>
    <t>Ingénieurs nouvellement titulaires formés à l'étranger (hommes)</t>
  </si>
  <si>
    <t>Ingénieurs nouvellement titulaires formés à l'étranger (femmes)</t>
  </si>
  <si>
    <t>Ingénieurs nouvellement titulaires formés à l'étranger (non binaires)</t>
  </si>
  <si>
    <t>Total - Ingénieurs nouvellement titulaires formés à l’étranger</t>
  </si>
  <si>
    <t>Ingénieurs nouvellement titulaires Nouvelles et nouveaux ingénieurs admis par un autre moyen (hommes)</t>
  </si>
  <si>
    <t>Ingénieurs nouvellement titulaires admis par un autre moyen (femmes)</t>
  </si>
  <si>
    <t>Ingénieurs nouvellement titulaires admis par un autre moyen (non binaires)</t>
  </si>
  <si>
    <t>Total - Ingénieurs nouvellement titulaires admis par un autre moyen</t>
  </si>
  <si>
    <r>
      <t>* Pourcentage des ingénieurs nouvellement titulaires qui s'identifient comme des femmes **</t>
    </r>
    <r>
      <rPr>
        <i/>
        <strike/>
        <sz val="11"/>
        <color rgb="FF000000"/>
        <rFont val="Calibri"/>
        <family val="2"/>
      </rPr>
      <t xml:space="preserve">L'Association of Professional Engineers and Geoscientists Saskatchewan n'a pas été en mesure de soumettre le nombre de ses inscrits nouvellement titulaires au moment de la publication du présent rapport. Une fois que cette information sera fournie, le Rapport national sur les effectifs de la profession sera mis à jour pour tenir compte de l'ajout de ce chiffre.
</t>
    </r>
  </si>
  <si>
    <t>Figure 2.1 - Tendance nationale - 30 en 30</t>
  </si>
  <si>
    <t>Pourcentage national - 30 en 30</t>
  </si>
  <si>
    <t>Date</t>
  </si>
  <si>
    <t>30 en 30</t>
  </si>
  <si>
    <t>Ingénieurs nouvellement titulaires à l’échelle nationale</t>
  </si>
  <si>
    <t>Total - Ingénieurs nouvellement titulaires (hommes)</t>
  </si>
  <si>
    <t>Total - Ingénieurs nouvellement titulaires (femmes)</t>
  </si>
  <si>
    <t>Total - Ingénieurs nouvellement titulaires (non binaires)</t>
  </si>
  <si>
    <t>30 en 30 - Pourcentage de femmes ingénieures nouvellement titulaires</t>
  </si>
  <si>
    <t>Ingénieurs stagiaires</t>
  </si>
  <si>
    <t>Total - Ingénieurs stagiaires (hommes)</t>
  </si>
  <si>
    <t>Total - Ingénieurs stagiaires (femmes)</t>
  </si>
  <si>
    <t>Total - Ingénieurs stagiaires (non binaires)</t>
  </si>
  <si>
    <t>Pourcentage d'ingénieures stagiaires</t>
  </si>
  <si>
    <t>Candidats en vertu de l'Accord sur le commerce intérieur (hommes)</t>
  </si>
  <si>
    <t>Candidats en vertu de l'Accord sur le commerce intérieur (femmes)</t>
  </si>
  <si>
    <t>Candidats en vertu de l'Accord sur le commerce intérieur (non binaires)</t>
  </si>
  <si>
    <t>Total - Candidats en vertu de l'Accord sur le commerce intérieur**</t>
  </si>
  <si>
    <t>**Les candidats en vertu de l'Accord sur le commerce intérieur sont des ingénieurs titulaires d'un permis dans une province ou un territoire qui souhaitent obtenir un permis d'exercice dans une autre province ou un autre territoire.</t>
  </si>
  <si>
    <t>ok</t>
  </si>
  <si>
    <t>OK</t>
  </si>
  <si>
    <t>Étudiants en génie (hommes)</t>
  </si>
  <si>
    <t>Étudiants en génie (femmes)</t>
  </si>
  <si>
    <t>Étudiants en génie (non binaires)</t>
  </si>
  <si>
    <t>Total - Membres étudiants en génie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</si>
</sst>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 #,##0_-;_-* &quot;-&quot;??_-;_-@_-"/>
    <numFmt numFmtId="165" formatCode="0.0%"/>
    <numFmt numFmtId="166" formatCode="0.000%"/>
  </numFmts>
  <fonts count="17">
    <font>
      <sz val="11"/>
      <color theme="1"/>
      <name val="Calibri"/>
      <family val="2"/>
      <scheme val="minor"/>
    </font>
    <font>
      <b/>
      <sz val="11"/>
      <color theme="0"/>
      <name val="Calibri"/>
      <family val="2"/>
      <scheme val="minor"/>
    </font>
    <font>
      <b/>
      <sz val="11"/>
      <color theme="1"/>
      <name val="Calibri"/>
      <family val="2"/>
      <scheme val="minor"/>
    </font>
    <font>
      <sz val="11"/>
      <name val="Calibri"/>
      <family val="2"/>
    </font>
    <font>
      <i/>
      <sz val="11"/>
      <color theme="1"/>
      <name val="Calibri"/>
      <family val="2"/>
      <scheme val="minor"/>
    </font>
    <font>
      <b/>
      <sz val="12"/>
      <color theme="0"/>
      <name val="Calibri"/>
      <family val="2"/>
      <scheme val="minor"/>
    </font>
    <font>
      <sz val="12"/>
      <color theme="1"/>
      <name val="Calibri"/>
      <family val="2"/>
      <scheme val="minor"/>
    </font>
    <font>
      <u/>
      <sz val="11"/>
      <color theme="10"/>
      <name val="Calibri"/>
      <family val="2"/>
      <scheme val="minor"/>
    </font>
    <font>
      <strike/>
      <sz val="11"/>
      <color theme="1"/>
      <name val="Calibri"/>
      <family val="2"/>
      <scheme val="minor"/>
    </font>
    <font>
      <sz val="11"/>
      <color rgb="FF000000"/>
      <name val="Calibri"/>
      <family val="2"/>
    </font>
    <font>
      <i/>
      <sz val="11"/>
      <color rgb="FF000000"/>
      <name val="Calibri"/>
      <family val="2"/>
    </font>
    <font>
      <b/>
      <sz val="11"/>
      <color rgb="FF000000"/>
      <name val="Calibri"/>
      <family val="2"/>
    </font>
    <font>
      <b/>
      <sz val="12"/>
      <color rgb="FFFFFFFF"/>
      <name val="Calibri"/>
      <family val="2"/>
    </font>
    <font>
      <b/>
      <sz val="11"/>
      <color rgb="FFFFFFFF"/>
      <name val="Calibri"/>
      <family val="2"/>
    </font>
    <font>
      <u/>
      <sz val="11"/>
      <color rgb="FF0563C1"/>
      <name val="Calibri"/>
      <family val="2"/>
    </font>
    <font>
      <sz val="11"/>
      <color theme="1"/>
      <name val="Calibri"/>
      <family val="2"/>
      <scheme val="minor"/>
    </font>
    <font>
      <i/>
      <strike/>
      <sz val="11"/>
      <color rgb="FF000000"/>
      <name val="Calibri"/>
      <family val="2"/>
    </font>
  </fonts>
  <fills count="14">
    <fill>
      <patternFill patternType="none"/>
    </fill>
    <fill>
      <patternFill patternType="gray125"/>
    </fill>
    <fill>
      <patternFill patternType="solid">
        <fgColor rgb="FF003C71"/>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theme="3" tint="0.39997558519241921"/>
        <bgColor indexed="64"/>
      </patternFill>
    </fill>
    <fill>
      <patternFill patternType="solid">
        <fgColor rgb="FFAEAAAA"/>
        <bgColor indexed="64"/>
      </patternFill>
    </fill>
    <fill>
      <patternFill patternType="solid">
        <fgColor rgb="FF8497B0"/>
        <bgColor indexed="64"/>
      </patternFill>
    </fill>
    <fill>
      <patternFill patternType="solid">
        <fgColor theme="0"/>
        <bgColor indexed="64"/>
      </patternFill>
    </fill>
    <fill>
      <patternFill patternType="solid">
        <fgColor theme="9" tint="0.79995117038483843"/>
        <bgColor indexed="64"/>
      </patternFill>
    </fill>
    <fill>
      <patternFill patternType="solid">
        <fgColor theme="4" tint="0.79995117038483843"/>
        <bgColor indexed="64"/>
      </patternFill>
    </fill>
    <fill>
      <patternFill patternType="solid">
        <fgColor rgb="FFFFFF00"/>
        <bgColor indexed="64"/>
      </patternFill>
    </fill>
    <fill>
      <patternFill patternType="solid">
        <fgColor theme="0" tint="-0.34995574816125979"/>
        <bgColor indexed="64"/>
      </patternFill>
    </fill>
    <fill>
      <patternFill patternType="solid">
        <fgColor rgb="FFD9D9D9"/>
        <bgColor indexed="64"/>
      </patternFill>
    </fill>
  </fills>
  <borders count="37">
    <border>
      <left/>
      <right/>
      <top/>
      <bottom/>
      <diagonal/>
    </border>
    <border>
      <left style="medium">
        <color auto="1"/>
      </left>
      <right style="thick">
        <color theme="0"/>
      </right>
      <top style="medium">
        <color auto="1"/>
      </top>
      <bottom style="thick">
        <color theme="0"/>
      </bottom>
      <diagonal/>
    </border>
    <border>
      <left style="thick">
        <color theme="0"/>
      </left>
      <right style="thick">
        <color theme="0"/>
      </right>
      <top style="medium">
        <color auto="1"/>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medium">
        <color theme="0"/>
      </left>
      <right style="medium">
        <color theme="0"/>
      </right>
      <top style="medium">
        <color theme="0"/>
      </top>
      <bottom style="medium">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rgb="FFFFFFFF"/>
      </left>
      <right style="medium">
        <color rgb="FFFFFFFF"/>
      </right>
      <top style="thin">
        <color theme="0"/>
      </top>
      <bottom style="thin">
        <color theme="0"/>
      </bottom>
      <diagonal/>
    </border>
    <border>
      <left style="medium">
        <color theme="0"/>
      </left>
      <right style="medium">
        <color theme="0"/>
      </right>
      <top/>
      <bottom/>
      <diagonal/>
    </border>
    <border>
      <left style="thick">
        <color theme="0"/>
      </left>
      <right style="thick">
        <color theme="0"/>
      </right>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0" tint="-0.14996795556505021"/>
      </right>
      <top style="thin">
        <color theme="2"/>
      </top>
      <bottom/>
      <diagonal/>
    </border>
    <border>
      <left style="thin">
        <color theme="2"/>
      </left>
      <right style="thin">
        <color theme="2"/>
      </right>
      <top style="thin">
        <color theme="0" tint="-0.14996795556505021"/>
      </top>
      <bottom style="thin">
        <color theme="2"/>
      </bottom>
      <diagonal/>
    </border>
    <border>
      <left/>
      <right style="thick">
        <color rgb="FFFFFFFF"/>
      </right>
      <top/>
      <bottom style="thick">
        <color rgb="FFFFFFFF"/>
      </bottom>
      <diagonal/>
    </border>
    <border>
      <left/>
      <right/>
      <top/>
      <bottom style="thick">
        <color theme="0"/>
      </bottom>
      <diagonal/>
    </border>
    <border>
      <left/>
      <right/>
      <top style="thick">
        <color theme="0"/>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thick">
        <color theme="0"/>
      </right>
      <top style="thick">
        <color theme="0"/>
      </top>
      <bottom/>
      <diagonal/>
    </border>
    <border>
      <left style="medium">
        <color auto="1"/>
      </left>
      <right/>
      <top style="medium">
        <color auto="1"/>
      </top>
      <bottom style="thick">
        <color theme="0"/>
      </bottom>
      <diagonal/>
    </border>
    <border>
      <left/>
      <right/>
      <top style="medium">
        <color auto="1"/>
      </top>
      <bottom style="thick">
        <color theme="0"/>
      </bottom>
      <diagonal/>
    </border>
    <border>
      <left/>
      <right style="thick">
        <color theme="0"/>
      </right>
      <top style="medium">
        <color auto="1"/>
      </top>
      <bottom style="thick">
        <color theme="0"/>
      </bottom>
      <diagonal/>
    </border>
    <border>
      <left style="thick">
        <color theme="0"/>
      </left>
      <right/>
      <top style="thick">
        <color theme="0"/>
      </top>
      <bottom style="thin">
        <color theme="0"/>
      </bottom>
      <diagonal/>
    </border>
    <border>
      <left/>
      <right/>
      <top style="thick">
        <color theme="0"/>
      </top>
      <bottom style="thin">
        <color theme="0"/>
      </bottom>
      <diagonal/>
    </border>
    <border>
      <left/>
      <right style="thick">
        <color theme="0"/>
      </right>
      <top style="thick">
        <color theme="0"/>
      </top>
      <bottom style="thin">
        <color theme="0"/>
      </bottom>
      <diagonal/>
    </border>
    <border>
      <left style="thick">
        <color theme="0"/>
      </left>
      <right style="medium">
        <color auto="1"/>
      </right>
      <top style="medium">
        <color auto="1"/>
      </top>
      <bottom style="thick">
        <color theme="0"/>
      </bottom>
      <diagonal/>
    </border>
    <border>
      <left style="medium">
        <color theme="0"/>
      </left>
      <right/>
      <top/>
      <bottom style="medium">
        <color theme="0"/>
      </bottom>
      <diagonal/>
    </border>
  </borders>
  <cellStyleXfs count="4">
    <xf numFmtId="0" fontId="0" fillId="0" borderId="0"/>
    <xf numFmtId="9" fontId="15" fillId="0" borderId="0" applyFont="0" applyFill="0" applyBorder="0" applyAlignment="0" applyProtection="0"/>
    <xf numFmtId="43" fontId="15" fillId="0" borderId="0" applyFont="0" applyFill="0" applyBorder="0" applyAlignment="0" applyProtection="0"/>
    <xf numFmtId="0" fontId="7" fillId="0" borderId="0" applyNumberFormat="0" applyFill="0" applyBorder="0" applyAlignment="0" applyProtection="0"/>
  </cellStyleXfs>
  <cellXfs count="125">
    <xf numFmtId="0" fontId="0" fillId="0" borderId="0" xfId="0"/>
    <xf numFmtId="164" fontId="1" fillId="2" borderId="0" xfId="2" applyNumberFormat="1" applyFont="1" applyFill="1" applyBorder="1" applyAlignment="1">
      <alignment horizontal="center" vertical="center" wrapText="1"/>
    </xf>
    <xf numFmtId="164" fontId="0" fillId="3" borderId="3" xfId="2" applyNumberFormat="1" applyFont="1" applyFill="1" applyBorder="1" applyAlignment="1">
      <alignment horizontal="right"/>
    </xf>
    <xf numFmtId="164" fontId="0" fillId="0" borderId="0" xfId="0" applyNumberFormat="1"/>
    <xf numFmtId="164" fontId="0" fillId="0" borderId="0" xfId="2" applyNumberFormat="1" applyFont="1" applyAlignment="1">
      <alignment horizontal="right"/>
    </xf>
    <xf numFmtId="10" fontId="0" fillId="0" borderId="0" xfId="1" applyNumberFormat="1" applyFont="1"/>
    <xf numFmtId="0" fontId="0" fillId="0" borderId="0" xfId="0" applyAlignment="1">
      <alignment horizontal="left" vertical="top"/>
    </xf>
    <xf numFmtId="164" fontId="1" fillId="0" borderId="0" xfId="2" applyNumberFormat="1" applyFont="1" applyFill="1" applyBorder="1" applyAlignment="1">
      <alignment vertical="center" wrapText="1"/>
    </xf>
    <xf numFmtId="3" fontId="0" fillId="3" borderId="3" xfId="0" applyNumberFormat="1" applyFill="1" applyBorder="1" applyAlignment="1">
      <alignment wrapText="1"/>
    </xf>
    <xf numFmtId="3" fontId="0" fillId="4" borderId="3" xfId="0" applyNumberFormat="1" applyFill="1" applyBorder="1" applyAlignment="1">
      <alignment wrapText="1"/>
    </xf>
    <xf numFmtId="3" fontId="0" fillId="3" borderId="4" xfId="0" applyNumberFormat="1" applyFill="1" applyBorder="1" applyAlignment="1">
      <alignment wrapText="1"/>
    </xf>
    <xf numFmtId="0" fontId="2" fillId="0" borderId="0" xfId="0" applyFont="1"/>
    <xf numFmtId="166" fontId="2" fillId="0" borderId="0" xfId="0" applyNumberFormat="1" applyFont="1"/>
    <xf numFmtId="164" fontId="2" fillId="5" borderId="3" xfId="2" applyNumberFormat="1" applyFont="1" applyFill="1" applyBorder="1" applyAlignment="1">
      <alignment horizontal="right"/>
    </xf>
    <xf numFmtId="164" fontId="2" fillId="5" borderId="3" xfId="2" applyNumberFormat="1" applyFont="1" applyFill="1" applyBorder="1" applyAlignment="1">
      <alignment horizontal="right" vertical="center"/>
    </xf>
    <xf numFmtId="164" fontId="2" fillId="0" borderId="0" xfId="0" applyNumberFormat="1" applyFont="1"/>
    <xf numFmtId="164" fontId="2" fillId="5" borderId="3" xfId="2" applyNumberFormat="1" applyFont="1" applyFill="1" applyBorder="1" applyAlignment="1">
      <alignment vertical="center"/>
    </xf>
    <xf numFmtId="0" fontId="2" fillId="3" borderId="5" xfId="0" applyFont="1" applyFill="1" applyBorder="1" applyAlignment="1">
      <alignment horizontal="left" vertical="top"/>
    </xf>
    <xf numFmtId="164" fontId="0" fillId="0" borderId="0" xfId="2" applyNumberFormat="1" applyFont="1" applyFill="1" applyBorder="1" applyAlignment="1">
      <alignment vertical="center"/>
    </xf>
    <xf numFmtId="164" fontId="0" fillId="0" borderId="0" xfId="0" applyNumberFormat="1" applyAlignment="1">
      <alignment horizontal="right" vertical="center" wrapText="1"/>
    </xf>
    <xf numFmtId="0" fontId="2" fillId="0" borderId="7" xfId="0" applyFont="1" applyBorder="1" applyAlignment="1">
      <alignment horizontal="left" vertical="top" wrapText="1"/>
    </xf>
    <xf numFmtId="1" fontId="5" fillId="2" borderId="1" xfId="2" applyNumberFormat="1" applyFont="1" applyFill="1" applyBorder="1" applyAlignment="1">
      <alignment horizontal="center" vertical="center" wrapText="1"/>
    </xf>
    <xf numFmtId="0" fontId="6" fillId="0" borderId="0" xfId="0" applyFont="1"/>
    <xf numFmtId="164" fontId="5" fillId="2" borderId="9" xfId="2" applyNumberFormat="1" applyFont="1" applyFill="1" applyBorder="1" applyAlignment="1">
      <alignment vertical="center" wrapText="1"/>
    </xf>
    <xf numFmtId="164" fontId="5" fillId="2" borderId="10" xfId="2" applyNumberFormat="1" applyFont="1" applyFill="1" applyBorder="1" applyAlignment="1">
      <alignment vertical="center" wrapText="1"/>
    </xf>
    <xf numFmtId="3" fontId="0" fillId="4" borderId="4" xfId="0" applyNumberFormat="1" applyFill="1" applyBorder="1" applyAlignment="1">
      <alignment wrapText="1"/>
    </xf>
    <xf numFmtId="0" fontId="2" fillId="6" borderId="12" xfId="0" applyFont="1" applyFill="1" applyBorder="1"/>
    <xf numFmtId="165" fontId="2" fillId="6" borderId="13" xfId="0" applyNumberFormat="1" applyFont="1" applyFill="1" applyBorder="1"/>
    <xf numFmtId="0" fontId="2" fillId="3" borderId="14" xfId="0" applyFont="1" applyFill="1" applyBorder="1" applyAlignment="1">
      <alignment horizontal="left" vertical="top"/>
    </xf>
    <xf numFmtId="164" fontId="2" fillId="7" borderId="3" xfId="2" applyNumberFormat="1" applyFont="1" applyFill="1" applyBorder="1" applyAlignment="1">
      <alignment horizontal="right"/>
    </xf>
    <xf numFmtId="0" fontId="8" fillId="0" borderId="0" xfId="0" applyFont="1"/>
    <xf numFmtId="0" fontId="8" fillId="0" borderId="0" xfId="0" applyFont="1" applyAlignment="1">
      <alignment horizontal="left" vertical="top"/>
    </xf>
    <xf numFmtId="165" fontId="2" fillId="0" borderId="15" xfId="2" applyNumberFormat="1" applyFont="1" applyFill="1" applyBorder="1" applyAlignment="1">
      <alignment vertical="center"/>
    </xf>
    <xf numFmtId="0" fontId="2" fillId="0" borderId="15" xfId="1" applyNumberFormat="1" applyFont="1" applyFill="1" applyBorder="1" applyAlignment="1">
      <alignment vertical="center"/>
    </xf>
    <xf numFmtId="3" fontId="2" fillId="7" borderId="3" xfId="2" applyNumberFormat="1" applyFont="1" applyFill="1" applyBorder="1" applyAlignment="1">
      <alignment horizontal="right"/>
    </xf>
    <xf numFmtId="10" fontId="0" fillId="0" borderId="15" xfId="1" applyNumberFormat="1" applyFont="1" applyFill="1" applyBorder="1" applyAlignment="1">
      <alignment horizontal="right" vertical="center" wrapText="1"/>
    </xf>
    <xf numFmtId="164" fontId="2" fillId="0" borderId="15" xfId="2" applyNumberFormat="1" applyFont="1" applyFill="1" applyBorder="1" applyAlignment="1">
      <alignment vertical="center"/>
    </xf>
    <xf numFmtId="164" fontId="2" fillId="5" borderId="4" xfId="2" applyNumberFormat="1" applyFont="1" applyFill="1" applyBorder="1" applyAlignment="1">
      <alignment horizontal="right"/>
    </xf>
    <xf numFmtId="164" fontId="2" fillId="7" borderId="4" xfId="2" applyNumberFormat="1" applyFont="1" applyFill="1" applyBorder="1" applyAlignment="1">
      <alignment horizontal="right"/>
    </xf>
    <xf numFmtId="0" fontId="0" fillId="8" borderId="16" xfId="0" applyFill="1" applyBorder="1"/>
    <xf numFmtId="0" fontId="0" fillId="8" borderId="17" xfId="0" applyFill="1" applyBorder="1"/>
    <xf numFmtId="0" fontId="0" fillId="8" borderId="18" xfId="0" applyFill="1" applyBorder="1"/>
    <xf numFmtId="0" fontId="0" fillId="8" borderId="19" xfId="0" applyFill="1" applyBorder="1"/>
    <xf numFmtId="0" fontId="0" fillId="8" borderId="20" xfId="0" applyFill="1" applyBorder="1"/>
    <xf numFmtId="0" fontId="0" fillId="8" borderId="21" xfId="0" applyFill="1" applyBorder="1"/>
    <xf numFmtId="0" fontId="0" fillId="8" borderId="22" xfId="0" applyFill="1" applyBorder="1"/>
    <xf numFmtId="164" fontId="0" fillId="0" borderId="6" xfId="2" applyNumberFormat="1" applyFont="1" applyFill="1" applyBorder="1" applyAlignment="1">
      <alignment horizontal="right"/>
    </xf>
    <xf numFmtId="164" fontId="0" fillId="0" borderId="3" xfId="2" applyNumberFormat="1" applyFont="1" applyFill="1" applyBorder="1" applyAlignment="1">
      <alignment horizontal="right"/>
    </xf>
    <xf numFmtId="164" fontId="0" fillId="0" borderId="15" xfId="2" applyNumberFormat="1" applyFont="1" applyFill="1" applyBorder="1" applyAlignment="1">
      <alignment horizontal="right"/>
    </xf>
    <xf numFmtId="164" fontId="2" fillId="0" borderId="3" xfId="2" applyNumberFormat="1" applyFont="1" applyFill="1" applyBorder="1" applyAlignment="1">
      <alignment horizontal="right"/>
    </xf>
    <xf numFmtId="164" fontId="0" fillId="0" borderId="3" xfId="2" applyNumberFormat="1" applyFont="1" applyFill="1" applyBorder="1" applyAlignment="1">
      <alignment horizontal="center"/>
    </xf>
    <xf numFmtId="164" fontId="0" fillId="0" borderId="0" xfId="2" applyNumberFormat="1" applyFont="1" applyFill="1" applyBorder="1" applyAlignment="1">
      <alignment horizontal="right"/>
    </xf>
    <xf numFmtId="164" fontId="0" fillId="0" borderId="7" xfId="2" applyNumberFormat="1" applyFont="1" applyFill="1" applyBorder="1" applyAlignment="1">
      <alignment horizontal="right"/>
    </xf>
    <xf numFmtId="164" fontId="3" fillId="0" borderId="23" xfId="0" applyNumberFormat="1" applyFont="1" applyBorder="1" applyAlignment="1">
      <alignment horizontal="right" vertical="center"/>
    </xf>
    <xf numFmtId="164" fontId="0" fillId="0" borderId="8" xfId="2" applyNumberFormat="1" applyFont="1" applyFill="1" applyBorder="1" applyAlignment="1">
      <alignment horizontal="right"/>
    </xf>
    <xf numFmtId="164" fontId="0" fillId="0" borderId="3" xfId="2" applyNumberFormat="1" applyFont="1" applyFill="1" applyBorder="1" applyAlignment="1">
      <alignment horizontal="center" vertical="center"/>
    </xf>
    <xf numFmtId="164" fontId="0" fillId="0" borderId="6" xfId="2" applyNumberFormat="1" applyFont="1" applyFill="1" applyBorder="1" applyAlignment="1">
      <alignment horizontal="center" vertical="center"/>
    </xf>
    <xf numFmtId="0" fontId="0" fillId="0" borderId="0" xfId="0" applyAlignment="1">
      <alignment vertical="top"/>
    </xf>
    <xf numFmtId="164" fontId="0" fillId="0" borderId="3" xfId="2" applyNumberFormat="1" applyFont="1" applyFill="1" applyBorder="1" applyAlignment="1">
      <alignment vertical="center"/>
    </xf>
    <xf numFmtId="165" fontId="2" fillId="0" borderId="0" xfId="2" applyNumberFormat="1" applyFont="1" applyFill="1" applyBorder="1" applyAlignment="1">
      <alignment vertical="center"/>
    </xf>
    <xf numFmtId="164" fontId="0" fillId="0" borderId="15" xfId="2" applyNumberFormat="1" applyFont="1" applyFill="1" applyBorder="1" applyAlignment="1">
      <alignment vertical="center"/>
    </xf>
    <xf numFmtId="0" fontId="0" fillId="0" borderId="3" xfId="0" applyBorder="1" applyAlignment="1">
      <alignment vertical="center" wrapText="1"/>
    </xf>
    <xf numFmtId="164" fontId="3" fillId="0" borderId="23" xfId="0" applyNumberFormat="1" applyFont="1" applyBorder="1" applyAlignment="1">
      <alignment vertical="center"/>
    </xf>
    <xf numFmtId="164" fontId="0" fillId="0" borderId="3" xfId="2" applyNumberFormat="1" applyFont="1" applyFill="1" applyBorder="1" applyAlignment="1">
      <alignment horizontal="right" vertical="center"/>
    </xf>
    <xf numFmtId="43" fontId="0" fillId="0" borderId="24" xfId="2" applyFont="1" applyFill="1" applyBorder="1" applyAlignment="1">
      <alignment vertical="center" wrapText="1"/>
    </xf>
    <xf numFmtId="164" fontId="0" fillId="0" borderId="0" xfId="0" applyNumberFormat="1" applyAlignment="1">
      <alignment horizontal="left" vertical="center" wrapText="1"/>
    </xf>
    <xf numFmtId="164" fontId="0" fillId="0" borderId="0" xfId="0" applyNumberFormat="1" applyAlignment="1">
      <alignment wrapText="1"/>
    </xf>
    <xf numFmtId="0" fontId="0" fillId="0" borderId="0" xfId="0" applyAlignment="1">
      <alignment wrapText="1"/>
    </xf>
    <xf numFmtId="164" fontId="0" fillId="9" borderId="7" xfId="2" applyNumberFormat="1" applyFont="1" applyFill="1" applyBorder="1" applyAlignment="1">
      <alignment horizontal="right"/>
    </xf>
    <xf numFmtId="164" fontId="2" fillId="9" borderId="3" xfId="2" applyNumberFormat="1" applyFont="1" applyFill="1" applyBorder="1" applyAlignment="1">
      <alignment horizontal="right"/>
    </xf>
    <xf numFmtId="164" fontId="0" fillId="9" borderId="3" xfId="2" applyNumberFormat="1" applyFont="1" applyFill="1" applyBorder="1" applyAlignment="1">
      <alignment vertical="center"/>
    </xf>
    <xf numFmtId="43" fontId="0" fillId="0" borderId="24" xfId="2" applyFont="1" applyBorder="1" applyAlignment="1">
      <alignment vertical="center" wrapText="1"/>
    </xf>
    <xf numFmtId="164" fontId="0" fillId="8" borderId="3" xfId="2" applyNumberFormat="1" applyFont="1" applyFill="1" applyBorder="1" applyAlignment="1">
      <alignment vertical="center"/>
    </xf>
    <xf numFmtId="0" fontId="0" fillId="8" borderId="0" xfId="0" applyFill="1" applyAlignment="1">
      <alignment wrapText="1"/>
    </xf>
    <xf numFmtId="3" fontId="0" fillId="10" borderId="4" xfId="0" applyNumberFormat="1" applyFill="1" applyBorder="1" applyAlignment="1">
      <alignment wrapText="1"/>
    </xf>
    <xf numFmtId="165" fontId="0" fillId="9" borderId="3" xfId="2" applyNumberFormat="1" applyFont="1" applyFill="1" applyBorder="1" applyAlignment="1">
      <alignment horizontal="right"/>
    </xf>
    <xf numFmtId="10" fontId="0" fillId="9" borderId="3" xfId="1" applyNumberFormat="1" applyFont="1" applyFill="1" applyBorder="1" applyAlignment="1">
      <alignment horizontal="right" vertical="center" wrapText="1"/>
    </xf>
    <xf numFmtId="10" fontId="2" fillId="9" borderId="13" xfId="0" applyNumberFormat="1" applyFont="1" applyFill="1" applyBorder="1"/>
    <xf numFmtId="10" fontId="2" fillId="12" borderId="13" xfId="0" applyNumberFormat="1" applyFont="1" applyFill="1" applyBorder="1"/>
    <xf numFmtId="165" fontId="2" fillId="9" borderId="13" xfId="0" applyNumberFormat="1" applyFont="1" applyFill="1" applyBorder="1"/>
    <xf numFmtId="164" fontId="13" fillId="2" borderId="1" xfId="2" applyNumberFormat="1" applyFont="1" applyFill="1" applyBorder="1" applyAlignment="1">
      <alignment horizontal="center" vertical="center" wrapText="1"/>
    </xf>
    <xf numFmtId="164" fontId="13" fillId="2" borderId="2" xfId="2" applyNumberFormat="1" applyFont="1" applyFill="1" applyBorder="1" applyAlignment="1">
      <alignment horizontal="center" vertical="center" textRotation="90" wrapText="1"/>
    </xf>
    <xf numFmtId="164" fontId="13" fillId="2" borderId="35" xfId="2" applyNumberFormat="1" applyFont="1" applyFill="1" applyBorder="1" applyAlignment="1">
      <alignment horizontal="center" vertical="center" textRotation="90" wrapText="1"/>
    </xf>
    <xf numFmtId="0" fontId="9" fillId="13" borderId="3" xfId="0" applyFont="1" applyFill="1" applyBorder="1" applyAlignment="1">
      <alignment wrapText="1"/>
    </xf>
    <xf numFmtId="0" fontId="11" fillId="7" borderId="3" xfId="0" applyFont="1" applyFill="1" applyBorder="1" applyAlignment="1">
      <alignment wrapText="1"/>
    </xf>
    <xf numFmtId="164" fontId="13" fillId="2" borderId="0" xfId="2" applyNumberFormat="1" applyFont="1" applyFill="1" applyBorder="1" applyAlignment="1">
      <alignment horizontal="center" vertical="center" wrapText="1"/>
    </xf>
    <xf numFmtId="0" fontId="9" fillId="13" borderId="6" xfId="0" applyFont="1" applyFill="1" applyBorder="1" applyAlignment="1">
      <alignment wrapText="1"/>
    </xf>
    <xf numFmtId="0" fontId="9" fillId="13" borderId="3" xfId="0" applyFont="1" applyFill="1" applyBorder="1" applyAlignment="1">
      <alignment horizontal="center" vertical="top" wrapText="1"/>
    </xf>
    <xf numFmtId="0" fontId="11" fillId="7" borderId="3" xfId="0" applyFont="1" applyFill="1" applyBorder="1" applyAlignment="1">
      <alignment horizontal="center" vertical="top" wrapText="1"/>
    </xf>
    <xf numFmtId="0" fontId="14" fillId="11" borderId="0" xfId="3" applyFont="1" applyFill="1" applyAlignment="1">
      <alignment vertical="center"/>
    </xf>
    <xf numFmtId="164" fontId="12" fillId="2" borderId="2" xfId="2" applyNumberFormat="1" applyFont="1" applyFill="1" applyBorder="1" applyAlignment="1">
      <alignment horizontal="center" vertical="center" wrapText="1"/>
    </xf>
    <xf numFmtId="164" fontId="12" fillId="2" borderId="2" xfId="2" applyNumberFormat="1" applyFont="1" applyFill="1" applyBorder="1" applyAlignment="1">
      <alignment horizontal="center" vertical="center" textRotation="90" wrapText="1"/>
    </xf>
    <xf numFmtId="0" fontId="9" fillId="13" borderId="3" xfId="0" applyFont="1" applyFill="1" applyBorder="1" applyAlignment="1">
      <alignment horizontal="left" vertical="top" wrapText="1"/>
    </xf>
    <xf numFmtId="0" fontId="11" fillId="7" borderId="3" xfId="0" applyFont="1" applyFill="1" applyBorder="1" applyAlignment="1">
      <alignment horizontal="left" vertical="top" wrapText="1"/>
    </xf>
    <xf numFmtId="0" fontId="11" fillId="13" borderId="3" xfId="0" applyFont="1" applyFill="1" applyBorder="1" applyAlignment="1">
      <alignment horizontal="left" vertical="top" wrapText="1"/>
    </xf>
    <xf numFmtId="164" fontId="12" fillId="2" borderId="8" xfId="2" applyNumberFormat="1" applyFont="1" applyFill="1" applyBorder="1" applyAlignment="1">
      <alignment horizontal="center" vertical="center" wrapText="1"/>
    </xf>
    <xf numFmtId="0" fontId="10" fillId="11" borderId="25" xfId="0" quotePrefix="1" applyFont="1" applyFill="1" applyBorder="1" applyAlignment="1">
      <alignment horizontal="center" vertical="top" wrapText="1"/>
    </xf>
    <xf numFmtId="0" fontId="9" fillId="0" borderId="0" xfId="0" applyFont="1" applyAlignment="1">
      <alignment horizontal="left" vertical="top"/>
    </xf>
    <xf numFmtId="164" fontId="13" fillId="2" borderId="5" xfId="2" applyNumberFormat="1" applyFont="1" applyFill="1" applyBorder="1" applyAlignment="1">
      <alignment horizontal="left" vertical="center" wrapText="1"/>
    </xf>
    <xf numFmtId="0" fontId="11" fillId="6" borderId="11" xfId="0" applyFont="1" applyFill="1" applyBorder="1"/>
    <xf numFmtId="0" fontId="10" fillId="0" borderId="25" xfId="0" applyFont="1" applyBorder="1"/>
    <xf numFmtId="0" fontId="9" fillId="11" borderId="0" xfId="0" applyFont="1" applyFill="1"/>
    <xf numFmtId="0" fontId="10" fillId="11" borderId="25" xfId="0" applyFont="1" applyFill="1" applyBorder="1" applyAlignment="1">
      <alignment horizontal="left" vertical="top" wrapText="1"/>
    </xf>
    <xf numFmtId="0" fontId="4" fillId="11" borderId="25" xfId="0" applyFont="1" applyFill="1" applyBorder="1" applyAlignment="1">
      <alignment horizontal="left" vertical="top" wrapText="1"/>
    </xf>
    <xf numFmtId="0" fontId="10" fillId="11" borderId="9" xfId="0" applyFont="1" applyFill="1" applyBorder="1" applyAlignment="1">
      <alignment horizontal="left" vertical="top" wrapText="1"/>
    </xf>
    <xf numFmtId="10" fontId="2" fillId="9" borderId="5" xfId="0" applyNumberFormat="1" applyFont="1" applyFill="1" applyBorder="1" applyAlignment="1">
      <alignment horizontal="center"/>
    </xf>
    <xf numFmtId="10" fontId="2" fillId="3" borderId="5" xfId="0" applyNumberFormat="1" applyFont="1" applyFill="1" applyBorder="1" applyAlignment="1">
      <alignment horizontal="center"/>
    </xf>
    <xf numFmtId="164" fontId="13" fillId="2" borderId="36" xfId="2" applyNumberFormat="1" applyFont="1" applyFill="1" applyBorder="1" applyAlignment="1">
      <alignment horizontal="center" vertical="center" wrapText="1"/>
    </xf>
    <xf numFmtId="164" fontId="1" fillId="2" borderId="0" xfId="2" applyNumberFormat="1" applyFont="1" applyFill="1" applyBorder="1" applyAlignment="1">
      <alignment horizontal="center" vertical="center" wrapText="1"/>
    </xf>
    <xf numFmtId="164" fontId="13" fillId="2" borderId="5" xfId="2" applyNumberFormat="1" applyFont="1" applyFill="1" applyBorder="1" applyAlignment="1">
      <alignment horizontal="center" vertical="center" wrapText="1"/>
    </xf>
    <xf numFmtId="164" fontId="1" fillId="2" borderId="5" xfId="2" applyNumberFormat="1" applyFont="1" applyFill="1" applyBorder="1" applyAlignment="1">
      <alignment horizontal="center" vertical="center" wrapText="1"/>
    </xf>
    <xf numFmtId="10" fontId="2" fillId="3" borderId="5" xfId="0" quotePrefix="1" applyNumberFormat="1" applyFont="1" applyFill="1" applyBorder="1" applyAlignment="1">
      <alignment horizontal="center"/>
    </xf>
    <xf numFmtId="10" fontId="2" fillId="3" borderId="26" xfId="0" applyNumberFormat="1" applyFont="1" applyFill="1" applyBorder="1" applyAlignment="1">
      <alignment horizontal="center"/>
    </xf>
    <xf numFmtId="10" fontId="2" fillId="3" borderId="27" xfId="0" applyNumberFormat="1" applyFont="1" applyFill="1" applyBorder="1" applyAlignment="1">
      <alignment horizontal="center"/>
    </xf>
    <xf numFmtId="0" fontId="9" fillId="13" borderId="32" xfId="0" applyFont="1" applyFill="1" applyBorder="1" applyAlignment="1">
      <alignment horizontal="left" vertical="top" wrapText="1"/>
    </xf>
    <xf numFmtId="0" fontId="0" fillId="3" borderId="25" xfId="0" applyFill="1" applyBorder="1" applyAlignment="1">
      <alignment horizontal="left" vertical="top" wrapText="1"/>
    </xf>
    <xf numFmtId="0" fontId="0" fillId="3" borderId="28" xfId="0" applyFill="1" applyBorder="1" applyAlignment="1">
      <alignment horizontal="left" vertical="top" wrapText="1"/>
    </xf>
    <xf numFmtId="0" fontId="9" fillId="13" borderId="8" xfId="0" applyFont="1" applyFill="1" applyBorder="1" applyAlignment="1">
      <alignment horizontal="left" vertical="top" wrapText="1"/>
    </xf>
    <xf numFmtId="164" fontId="12" fillId="2" borderId="29" xfId="2" applyNumberFormat="1" applyFont="1" applyFill="1" applyBorder="1" applyAlignment="1">
      <alignment horizontal="center" vertical="center" wrapText="1"/>
    </xf>
    <xf numFmtId="164" fontId="5" fillId="2" borderId="30" xfId="2" applyNumberFormat="1" applyFont="1" applyFill="1" applyBorder="1" applyAlignment="1">
      <alignment horizontal="center" vertical="center" wrapText="1"/>
    </xf>
    <xf numFmtId="164" fontId="5" fillId="2" borderId="31" xfId="2" applyNumberFormat="1" applyFont="1" applyFill="1" applyBorder="1" applyAlignment="1">
      <alignment horizontal="center" vertical="center"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33" xfId="0" applyFill="1" applyBorder="1" applyAlignment="1">
      <alignment horizontal="left" vertical="top" wrapText="1"/>
    </xf>
    <xf numFmtId="0" fontId="0" fillId="3" borderId="34" xfId="0" applyFill="1" applyBorder="1" applyAlignment="1">
      <alignment horizontal="left" vertical="top" wrapText="1"/>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kern="1200" spc="0" baseline="0">
                <a:solidFill>
                  <a:schemeClr val="accent1"/>
                </a:solidFill>
                <a:latin typeface="+mn-lt"/>
                <a:ea typeface="+mn-ea"/>
                <a:cs typeface="+mn-cs"/>
              </a:defRPr>
            </a:pPr>
            <a:r>
              <a:rPr lang="en-US" b="1">
                <a:solidFill>
                  <a:schemeClr val="accent1"/>
                </a:solidFill>
              </a:rPr>
              <a:t>Tendance nationale - 30 en 30 de 2014 à 2024</a:t>
            </a:r>
          </a:p>
        </c:rich>
      </c:tx>
      <c:layout>
        <c:manualLayout>
          <c:xMode val="edge"/>
          <c:yMode val="edge"/>
          <c:x val="0.32150000000000001"/>
          <c:y val="3.6999999999999998E-2"/>
        </c:manualLayout>
      </c:layout>
      <c:overlay val="0"/>
      <c:spPr>
        <a:noFill/>
        <a:ln w="6350">
          <a:noFill/>
        </a:ln>
        <a:effectLst/>
      </c:spPr>
    </c:title>
    <c:autoTitleDeleted val="0"/>
    <c:plotArea>
      <c:layout>
        <c:manualLayout>
          <c:layoutTarget val="inner"/>
          <c:xMode val="edge"/>
          <c:yMode val="edge"/>
          <c:x val="0.13275000000000001"/>
          <c:y val="0.1055"/>
          <c:w val="0.84875"/>
          <c:h val="0.76849999999999996"/>
        </c:manualLayout>
      </c:layout>
      <c:lineChart>
        <c:grouping val="standard"/>
        <c:varyColors val="0"/>
        <c:ser>
          <c:idx val="0"/>
          <c:order val="0"/>
          <c:tx>
            <c:strRef>
              <c:f>'Ing nouv titulaires (Tab 2)'!$I$29:$J$29</c:f>
              <c:strCache>
                <c:ptCount val="2"/>
                <c:pt idx="0">
                  <c:v> 30 en 30 </c:v>
                </c:pt>
              </c:strCache>
            </c:strRef>
          </c:tx>
          <c:spPr>
            <a:ln w="28575" cap="rnd" cmpd="sng">
              <a:solidFill>
                <a:schemeClr val="accent1"/>
              </a:solidFill>
              <a:round/>
            </a:ln>
            <a:effectLst/>
          </c:spPr>
          <c:marker>
            <c:symbol val="none"/>
          </c:marker>
          <c:cat>
            <c:numRef>
              <c:f>'Ing nouv titulaires (Tab 2)'!$H$30:$H$40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'Ing nouv titulaires (Tab 2)'!$I$30:$I$40</c:f>
              <c:numCache>
                <c:formatCode>0.00%</c:formatCode>
                <c:ptCount val="11"/>
                <c:pt idx="0">
                  <c:v>0.17</c:v>
                </c:pt>
                <c:pt idx="1">
                  <c:v>0.16800000000000001</c:v>
                </c:pt>
                <c:pt idx="2">
                  <c:v>0.17199999999999999</c:v>
                </c:pt>
                <c:pt idx="3">
                  <c:v>0.18</c:v>
                </c:pt>
                <c:pt idx="4">
                  <c:v>0.18099999999999999</c:v>
                </c:pt>
                <c:pt idx="5">
                  <c:v>0.17849999999999999</c:v>
                </c:pt>
                <c:pt idx="6">
                  <c:v>0.20599999999999999</c:v>
                </c:pt>
                <c:pt idx="7">
                  <c:v>0.1981</c:v>
                </c:pt>
                <c:pt idx="8">
                  <c:v>0.19170000000000001</c:v>
                </c:pt>
                <c:pt idx="9">
                  <c:v>0.18720000000000001</c:v>
                </c:pt>
                <c:pt idx="10">
                  <c:v>0.21038034865293184</c:v>
                </c:pt>
              </c:numCache>
            </c:numRef>
          </c:val>
          <c:smooth val="0"/>
          <c:extLst>
            <c:ext xmlns:c16="http://schemas.microsoft.com/office/drawing/2014/chart" uri="{C3380CC4-5D6E-409C-BE32-E72D297353CC}">
              <c16:uniqueId val="{00000000-536F-41A6-928F-C130ECEB2165}"/>
            </c:ext>
          </c:extLst>
        </c:ser>
        <c:dLbls>
          <c:showLegendKey val="0"/>
          <c:showVal val="0"/>
          <c:showCatName val="0"/>
          <c:showSerName val="0"/>
          <c:showPercent val="0"/>
          <c:showBubbleSize val="0"/>
        </c:dLbls>
        <c:smooth val="0"/>
        <c:axId val="47787243"/>
        <c:axId val="2942296"/>
      </c:lineChart>
      <c:catAx>
        <c:axId val="47787243"/>
        <c:scaling>
          <c:orientation val="minMax"/>
        </c:scaling>
        <c:delete val="0"/>
        <c:axPos val="b"/>
        <c:title>
          <c:tx>
            <c:rich>
              <a:bodyPr rot="0" spcFirstLastPara="1" vertOverflow="ellipsis" vert="horz" wrap="square" anchor="ctr" anchorCtr="1"/>
              <a:lstStyle/>
              <a:p>
                <a:pPr>
                  <a:defRPr lang="en-CA" sz="1200" b="0" i="0" u="none" kern="1200" baseline="0">
                    <a:solidFill>
                      <a:schemeClr val="tx1">
                        <a:lumMod val="65000"/>
                        <a:lumOff val="35000"/>
                      </a:schemeClr>
                    </a:solidFill>
                    <a:latin typeface="+mn-lt"/>
                    <a:ea typeface="+mn-ea"/>
                    <a:cs typeface="+mn-cs"/>
                  </a:defRPr>
                </a:pPr>
                <a:r>
                  <a:rPr lang="en-CA"/>
                  <a:t>Year</a:t>
                </a:r>
              </a:p>
            </c:rich>
          </c:tx>
          <c:layout>
            <c:manualLayout>
              <c:xMode val="edge"/>
              <c:yMode val="edge"/>
              <c:x val="0.46925"/>
              <c:y val="0.92549999999999999"/>
            </c:manualLayout>
          </c:layout>
          <c:overlay val="0"/>
          <c:spPr>
            <a:noFill/>
            <a:ln w="6350">
              <a:noFill/>
            </a:ln>
            <a:effectLst/>
          </c:spPr>
        </c:title>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2942296"/>
        <c:crosses val="autoZero"/>
        <c:auto val="1"/>
        <c:lblAlgn val="ctr"/>
        <c:lblOffset val="100"/>
        <c:noMultiLvlLbl val="0"/>
      </c:catAx>
      <c:valAx>
        <c:axId val="2942296"/>
        <c:scaling>
          <c:orientation val="minMax"/>
          <c:max val="0.25"/>
          <c:min val="0.1"/>
        </c:scaling>
        <c:delete val="0"/>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defRPr/>
                </a:pPr>
                <a:r>
                  <a:rPr lang="en-CA" sz="1200" b="0" i="0" u="none" baseline="0">
                    <a:solidFill>
                      <a:schemeClr val="tx1">
                        <a:lumMod val="65000"/>
                        <a:lumOff val="35000"/>
                      </a:schemeClr>
                    </a:solidFill>
                    <a:latin typeface="+mn-lt"/>
                    <a:ea typeface="+mn-ea"/>
                    <a:cs typeface="+mn-cs"/>
                  </a:rPr>
                  <a:t>Percentage of newly licensed engineers who identify as female</a:t>
                </a:r>
              </a:p>
            </c:rich>
          </c:tx>
          <c:layout>
            <c:manualLayout>
              <c:xMode val="edge"/>
              <c:yMode val="edge"/>
              <c:x val="2.9000000000000001E-2"/>
              <c:y val="0.19925000000000001"/>
            </c:manualLayout>
          </c:layout>
          <c:overlay val="0"/>
          <c:spPr>
            <a:noFill/>
            <a:ln w="6350">
              <a:noFill/>
            </a:ln>
            <a:effectLst/>
          </c:spPr>
        </c:title>
        <c:numFmt formatCode="0.0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47787243"/>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accent1">
          <a:alpha val="96000"/>
        </a:schemeClr>
      </a:solidFill>
      <a:round/>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spc="0" baseline="0">
                <a:solidFill>
                  <a:schemeClr val="accent1">
                    <a:lumMod val="75000"/>
                  </a:schemeClr>
                </a:solidFill>
                <a:latin typeface="+mn-lt"/>
                <a:ea typeface="+mn-ea"/>
                <a:cs typeface="+mn-cs"/>
              </a:defRPr>
            </a:pPr>
            <a:r>
              <a:rPr lang="en-US"/>
              <a:t>Ingénieurs nouvellement titulaires à l'échelle nationale de 2014 à 2024</a:t>
            </a:r>
          </a:p>
        </c:rich>
      </c:tx>
      <c:overlay val="0"/>
      <c:spPr>
        <a:noFill/>
        <a:ln w="6350">
          <a:noFill/>
        </a:ln>
        <a:effectLst/>
      </c:spPr>
      <c:txPr>
        <a:bodyPr rot="0" spcFirstLastPara="1" vertOverflow="ellipsis" vert="horz" wrap="square" anchor="ctr" anchorCtr="1"/>
        <a:lstStyle/>
        <a:p>
          <a:pPr>
            <a:defRPr lang="en-US" sz="1400" b="1" i="0" u="none" strike="noStrike" kern="1200" spc="0" baseline="0">
              <a:solidFill>
                <a:schemeClr val="accent1">
                  <a:lumMod val="75000"/>
                </a:schemeClr>
              </a:solidFill>
              <a:latin typeface="+mn-lt"/>
              <a:ea typeface="+mn-ea"/>
              <a:cs typeface="+mn-cs"/>
            </a:defRPr>
          </a:pPr>
          <a:endParaRPr lang="fr-FR"/>
        </a:p>
      </c:txPr>
    </c:title>
    <c:autoTitleDeleted val="0"/>
    <c:plotArea>
      <c:layout/>
      <c:barChart>
        <c:barDir val="col"/>
        <c:grouping val="stacked"/>
        <c:varyColors val="0"/>
        <c:ser>
          <c:idx val="2"/>
          <c:order val="0"/>
          <c:tx>
            <c:strRef>
              <c:f>'Tend nbre ing nouv titul Tab 3'!$A$3:$C$3</c:f>
              <c:strCache>
                <c:ptCount val="3"/>
                <c:pt idx="0">
                  <c:v>Total - Ingénieurs nouvellement titulaires (hommes)</c:v>
                </c:pt>
              </c:strCache>
            </c:strRef>
          </c:tx>
          <c:spPr>
            <a:solidFill>
              <a:schemeClr val="accent1">
                <a:lumMod val="75000"/>
              </a:schemeClr>
            </a:solidFill>
            <a:ln w="6350">
              <a:noFill/>
            </a:ln>
            <a:effectLst/>
          </c:spPr>
          <c:invertIfNegative val="0"/>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'Tend nbre ing nouv titul Tab 3'!$D$1:$N$1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'Tend nbre ing nouv titul Tab 3'!$D$3:$N$3</c:f>
              <c:numCache>
                <c:formatCode>#,##0</c:formatCode>
                <c:ptCount val="11"/>
                <c:pt idx="0">
                  <c:v>7175</c:v>
                </c:pt>
                <c:pt idx="1">
                  <c:v>8153</c:v>
                </c:pt>
                <c:pt idx="2">
                  <c:v>7136</c:v>
                </c:pt>
                <c:pt idx="3">
                  <c:v>8089</c:v>
                </c:pt>
                <c:pt idx="4">
                  <c:v>6411</c:v>
                </c:pt>
                <c:pt idx="5">
                  <c:v>7255</c:v>
                </c:pt>
                <c:pt idx="6">
                  <c:v>6298</c:v>
                </c:pt>
                <c:pt idx="7">
                  <c:v>5632</c:v>
                </c:pt>
                <c:pt idx="8">
                  <c:v>8832</c:v>
                </c:pt>
                <c:pt idx="9">
                  <c:v>7953</c:v>
                </c:pt>
                <c:pt idx="10">
                  <c:v>7972</c:v>
                </c:pt>
              </c:numCache>
            </c:numRef>
          </c:val>
          <c:extLst>
            <c:ext xmlns:c16="http://schemas.microsoft.com/office/drawing/2014/chart" uri="{C3380CC4-5D6E-409C-BE32-E72D297353CC}">
              <c16:uniqueId val="{00000002-6535-4B85-A87D-18A619ED6802}"/>
            </c:ext>
          </c:extLst>
        </c:ser>
        <c:ser>
          <c:idx val="3"/>
          <c:order val="1"/>
          <c:tx>
            <c:strRef>
              <c:f>'Tend nbre ing nouv titul Tab 3'!$A$4:$C$4</c:f>
              <c:strCache>
                <c:ptCount val="3"/>
                <c:pt idx="0">
                  <c:v>Total - Ingénieurs nouvellement titulaires (femmes)</c:v>
                </c:pt>
              </c:strCache>
            </c:strRef>
          </c:tx>
          <c:spPr>
            <a:solidFill>
              <a:schemeClr val="accent6">
                <a:lumMod val="75000"/>
              </a:schemeClr>
            </a:solidFill>
            <a:ln w="6350">
              <a:noFill/>
            </a:ln>
            <a:effectLst/>
          </c:spPr>
          <c:invertIfNegative val="0"/>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'Tend nbre ing nouv titul Tab 3'!$D$1:$N$1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'Tend nbre ing nouv titul Tab 3'!$D$4:$N$4</c:f>
              <c:numCache>
                <c:formatCode>#,##0</c:formatCode>
                <c:ptCount val="11"/>
                <c:pt idx="0">
                  <c:v>1470</c:v>
                </c:pt>
                <c:pt idx="1">
                  <c:v>1652</c:v>
                </c:pt>
                <c:pt idx="2">
                  <c:v>1482</c:v>
                </c:pt>
                <c:pt idx="3">
                  <c:v>1773</c:v>
                </c:pt>
                <c:pt idx="4">
                  <c:v>1414</c:v>
                </c:pt>
                <c:pt idx="5">
                  <c:v>1577</c:v>
                </c:pt>
                <c:pt idx="6">
                  <c:v>1635</c:v>
                </c:pt>
                <c:pt idx="7">
                  <c:v>1411</c:v>
                </c:pt>
                <c:pt idx="8">
                  <c:v>2105</c:v>
                </c:pt>
                <c:pt idx="9">
                  <c:v>1833</c:v>
                </c:pt>
                <c:pt idx="10">
                  <c:v>2124</c:v>
                </c:pt>
              </c:numCache>
            </c:numRef>
          </c:val>
          <c:extLst>
            <c:ext xmlns:c16="http://schemas.microsoft.com/office/drawing/2014/chart" uri="{C3380CC4-5D6E-409C-BE32-E72D297353CC}">
              <c16:uniqueId val="{00000003-6535-4B85-A87D-18A619ED6802}"/>
            </c:ext>
          </c:extLst>
        </c:ser>
        <c:ser>
          <c:idx val="0"/>
          <c:order val="2"/>
          <c:tx>
            <c:strRef>
              <c:f>'Tend nbre ing nouv titul Tab 3'!$A$5:$C$5</c:f>
              <c:strCache>
                <c:ptCount val="3"/>
                <c:pt idx="0">
                  <c:v>Total - Ingénieurs nouvellement titulaires (non binaires)</c:v>
                </c:pt>
              </c:strCache>
            </c:strRef>
          </c:tx>
          <c:spPr>
            <a:solidFill>
              <a:schemeClr val="accent4"/>
            </a:solidFill>
            <a:ln w="635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62CB-4631-A75B-3679D74CEBB6}"/>
                </c:ext>
              </c:extLst>
            </c:dLbl>
            <c:dLbl>
              <c:idx val="1"/>
              <c:delete val="1"/>
              <c:extLst>
                <c:ext xmlns:c15="http://schemas.microsoft.com/office/drawing/2012/chart" uri="{CE6537A1-D6FC-4f65-9D91-7224C49458BB}"/>
                <c:ext xmlns:c16="http://schemas.microsoft.com/office/drawing/2014/chart" uri="{C3380CC4-5D6E-409C-BE32-E72D297353CC}">
                  <c16:uniqueId val="{00000001-62CB-4631-A75B-3679D74CEBB6}"/>
                </c:ext>
              </c:extLst>
            </c:dLbl>
            <c:dLbl>
              <c:idx val="2"/>
              <c:delete val="1"/>
              <c:extLst>
                <c:ext xmlns:c15="http://schemas.microsoft.com/office/drawing/2012/chart" uri="{CE6537A1-D6FC-4f65-9D91-7224C49458BB}"/>
                <c:ext xmlns:c16="http://schemas.microsoft.com/office/drawing/2014/chart" uri="{C3380CC4-5D6E-409C-BE32-E72D297353CC}">
                  <c16:uniqueId val="{00000002-62CB-4631-A75B-3679D74CEBB6}"/>
                </c:ext>
              </c:extLst>
            </c:dLbl>
            <c:dLbl>
              <c:idx val="3"/>
              <c:delete val="1"/>
              <c:extLst>
                <c:ext xmlns:c15="http://schemas.microsoft.com/office/drawing/2012/chart" uri="{CE6537A1-D6FC-4f65-9D91-7224C49458BB}"/>
                <c:ext xmlns:c16="http://schemas.microsoft.com/office/drawing/2014/chart" uri="{C3380CC4-5D6E-409C-BE32-E72D297353CC}">
                  <c16:uniqueId val="{00000003-62CB-4631-A75B-3679D74CEBB6}"/>
                </c:ext>
              </c:extLst>
            </c:dLbl>
            <c:dLbl>
              <c:idx val="4"/>
              <c:delete val="1"/>
              <c:extLst>
                <c:ext xmlns:c15="http://schemas.microsoft.com/office/drawing/2012/chart" uri="{CE6537A1-D6FC-4f65-9D91-7224C49458BB}"/>
                <c:ext xmlns:c16="http://schemas.microsoft.com/office/drawing/2014/chart" uri="{C3380CC4-5D6E-409C-BE32-E72D297353CC}">
                  <c16:uniqueId val="{00000004-62CB-4631-A75B-3679D74CEBB6}"/>
                </c:ext>
              </c:extLst>
            </c:dLbl>
            <c:spPr>
              <a:noFill/>
              <a:ln w="635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'Tend nbre ing nouv titul Tab 3'!$D$1:$N$1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'Tend nbre ing nouv titul Tab 3'!$D$5:$N$5</c:f>
              <c:numCache>
                <c:formatCode>#,##0</c:formatCode>
                <c:ptCount val="11"/>
                <c:pt idx="0">
                  <c:v>0</c:v>
                </c:pt>
                <c:pt idx="1">
                  <c:v>0</c:v>
                </c:pt>
                <c:pt idx="2">
                  <c:v>0</c:v>
                </c:pt>
                <c:pt idx="3">
                  <c:v>0</c:v>
                </c:pt>
                <c:pt idx="4">
                  <c:v>0</c:v>
                </c:pt>
                <c:pt idx="5">
                  <c:v>1</c:v>
                </c:pt>
                <c:pt idx="6">
                  <c:v>3</c:v>
                </c:pt>
                <c:pt idx="7">
                  <c:v>2</c:v>
                </c:pt>
                <c:pt idx="8">
                  <c:v>42</c:v>
                </c:pt>
                <c:pt idx="9">
                  <c:v>4</c:v>
                </c:pt>
                <c:pt idx="10">
                  <c:v>0</c:v>
                </c:pt>
              </c:numCache>
            </c:numRef>
          </c:val>
          <c:extLst>
            <c:ext xmlns:c16="http://schemas.microsoft.com/office/drawing/2014/chart" uri="{C3380CC4-5D6E-409C-BE32-E72D297353CC}">
              <c16:uniqueId val="{00000000-B9D1-4C8C-A7B5-D0684D651619}"/>
            </c:ext>
          </c:extLst>
        </c:ser>
        <c:ser>
          <c:idx val="1"/>
          <c:order val="3"/>
          <c:tx>
            <c:strRef>
              <c:f>'Tend nbre ing nouv titul Tab 3'!$A$6:$C$6</c:f>
              <c:strCache>
                <c:ptCount val="3"/>
                <c:pt idx="0">
                  <c:v>Préfère ne pas répondre</c:v>
                </c:pt>
              </c:strCache>
            </c:strRef>
          </c:tx>
          <c:spPr>
            <a:solidFill>
              <a:schemeClr val="accent3"/>
            </a:solidFill>
            <a:ln w="6350">
              <a:noFill/>
            </a:ln>
            <a:effectLst/>
          </c:spPr>
          <c:invertIfNegative val="0"/>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'Tend nbre ing nouv titul Tab 3'!$D$1:$N$1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'Tend nbre ing nouv titul Tab 3'!$D$6:$N$6</c:f>
              <c:numCache>
                <c:formatCode>#,##0</c:formatCode>
                <c:ptCount val="11"/>
                <c:pt idx="10">
                  <c:v>150</c:v>
                </c:pt>
              </c:numCache>
            </c:numRef>
          </c:val>
          <c:extLst>
            <c:ext xmlns:c16="http://schemas.microsoft.com/office/drawing/2014/chart" uri="{C3380CC4-5D6E-409C-BE32-E72D297353CC}">
              <c16:uniqueId val="{00000002-017C-4216-9776-7CBE1C7AC8EE}"/>
            </c:ext>
          </c:extLst>
        </c:ser>
        <c:dLbls>
          <c:showLegendKey val="0"/>
          <c:showVal val="1"/>
          <c:showCatName val="0"/>
          <c:showSerName val="0"/>
          <c:showPercent val="0"/>
          <c:showBubbleSize val="0"/>
        </c:dLbls>
        <c:gapWidth val="150"/>
        <c:overlap val="100"/>
        <c:axId val="1216645"/>
        <c:axId val="54749029"/>
      </c:barChart>
      <c:catAx>
        <c:axId val="1216645"/>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54749029"/>
        <c:crosses val="autoZero"/>
        <c:auto val="1"/>
        <c:lblAlgn val="ctr"/>
        <c:lblOffset val="100"/>
        <c:noMultiLvlLbl val="0"/>
      </c:catAx>
      <c:valAx>
        <c:axId val="5474902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16645"/>
        <c:crosses val="autoZero"/>
        <c:crossBetween val="between"/>
      </c:valAx>
      <c:spPr>
        <a:noFill/>
        <a:ln w="6350">
          <a:noFill/>
        </a:ln>
        <a:effectLst/>
      </c:spPr>
    </c:plotArea>
    <c:legend>
      <c:legendPos val="b"/>
      <c:overlay val="0"/>
      <c:spPr>
        <a:noFill/>
        <a:ln w="6350">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Ingénieurs stagiaires à l'échelle nationale de 2014 à 2024</a:t>
            </a:r>
          </a:p>
        </c:rich>
      </c:tx>
      <c:layout>
        <c:manualLayout>
          <c:xMode val="edge"/>
          <c:yMode val="edge"/>
          <c:x val="0.251"/>
          <c:y val="4.0750000000000001E-2"/>
        </c:manualLayout>
      </c:layout>
      <c:overlay val="0"/>
      <c:spPr>
        <a:noFill/>
        <a:ln w="6350">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0299999999999999"/>
          <c:y val="0.124"/>
          <c:w val="0.86350000000000005"/>
          <c:h val="0.70299999999999996"/>
        </c:manualLayout>
      </c:layout>
      <c:barChart>
        <c:barDir val="col"/>
        <c:grouping val="stacked"/>
        <c:varyColors val="0"/>
        <c:ser>
          <c:idx val="0"/>
          <c:order val="0"/>
          <c:tx>
            <c:strRef>
              <c:f>'Ingénieurs stagiaires (Tab 4)'!$A$3:$C$3</c:f>
              <c:strCache>
                <c:ptCount val="3"/>
                <c:pt idx="0">
                  <c:v>Total - Ingénieurs stagiaires (hommes)</c:v>
                </c:pt>
              </c:strCache>
            </c:strRef>
          </c:tx>
          <c:spPr>
            <a:solidFill>
              <a:schemeClr val="accent1"/>
            </a:solidFill>
            <a:ln w="6350">
              <a:noFill/>
            </a:ln>
            <a:effectLst/>
          </c:spPr>
          <c:invertIfNegative val="0"/>
          <c:dPt>
            <c:idx val="0"/>
            <c:invertIfNegative val="0"/>
            <c:bubble3D val="0"/>
            <c:spPr>
              <a:solidFill>
                <a:schemeClr val="accent1">
                  <a:lumMod val="75000"/>
                </a:schemeClr>
              </a:solidFill>
              <a:ln w="6350">
                <a:noFill/>
              </a:ln>
              <a:effectLst/>
            </c:spPr>
            <c:extLst>
              <c:ext xmlns:c16="http://schemas.microsoft.com/office/drawing/2014/chart" uri="{C3380CC4-5D6E-409C-BE32-E72D297353CC}">
                <c16:uniqueId val="{00000001-069B-4799-9CB1-7F8BC6383B6D}"/>
              </c:ext>
            </c:extLst>
          </c:dPt>
          <c:dPt>
            <c:idx val="1"/>
            <c:invertIfNegative val="0"/>
            <c:bubble3D val="0"/>
            <c:spPr>
              <a:solidFill>
                <a:schemeClr val="accent1">
                  <a:lumMod val="75000"/>
                </a:schemeClr>
              </a:solidFill>
              <a:ln w="6350">
                <a:noFill/>
              </a:ln>
              <a:effectLst/>
            </c:spPr>
            <c:extLst>
              <c:ext xmlns:c16="http://schemas.microsoft.com/office/drawing/2014/chart" uri="{C3380CC4-5D6E-409C-BE32-E72D297353CC}">
                <c16:uniqueId val="{00000003-069B-4799-9CB1-7F8BC6383B6D}"/>
              </c:ext>
            </c:extLst>
          </c:dPt>
          <c:dPt>
            <c:idx val="2"/>
            <c:invertIfNegative val="0"/>
            <c:bubble3D val="0"/>
            <c:spPr>
              <a:solidFill>
                <a:schemeClr val="accent1">
                  <a:lumMod val="75000"/>
                </a:schemeClr>
              </a:solidFill>
              <a:ln w="6350">
                <a:noFill/>
              </a:ln>
              <a:effectLst/>
            </c:spPr>
            <c:extLst>
              <c:ext xmlns:c16="http://schemas.microsoft.com/office/drawing/2014/chart" uri="{C3380CC4-5D6E-409C-BE32-E72D297353CC}">
                <c16:uniqueId val="{00000005-069B-4799-9CB1-7F8BC6383B6D}"/>
              </c:ext>
            </c:extLst>
          </c:dPt>
          <c:dPt>
            <c:idx val="3"/>
            <c:invertIfNegative val="0"/>
            <c:bubble3D val="0"/>
            <c:spPr>
              <a:solidFill>
                <a:schemeClr val="accent1">
                  <a:lumMod val="75000"/>
                </a:schemeClr>
              </a:solidFill>
              <a:ln w="6350">
                <a:noFill/>
              </a:ln>
              <a:effectLst/>
            </c:spPr>
            <c:extLst>
              <c:ext xmlns:c16="http://schemas.microsoft.com/office/drawing/2014/chart" uri="{C3380CC4-5D6E-409C-BE32-E72D297353CC}">
                <c16:uniqueId val="{00000007-069B-4799-9CB1-7F8BC6383B6D}"/>
              </c:ext>
            </c:extLst>
          </c:dPt>
          <c:dPt>
            <c:idx val="4"/>
            <c:invertIfNegative val="0"/>
            <c:bubble3D val="0"/>
            <c:spPr>
              <a:solidFill>
                <a:schemeClr val="accent1">
                  <a:lumMod val="75000"/>
                </a:schemeClr>
              </a:solidFill>
              <a:ln w="6350">
                <a:noFill/>
              </a:ln>
              <a:effectLst/>
            </c:spPr>
            <c:extLst>
              <c:ext xmlns:c16="http://schemas.microsoft.com/office/drawing/2014/chart" uri="{C3380CC4-5D6E-409C-BE32-E72D297353CC}">
                <c16:uniqueId val="{00000009-069B-4799-9CB1-7F8BC6383B6D}"/>
              </c:ext>
            </c:extLst>
          </c:dPt>
          <c:dPt>
            <c:idx val="5"/>
            <c:invertIfNegative val="0"/>
            <c:bubble3D val="0"/>
            <c:spPr>
              <a:solidFill>
                <a:schemeClr val="accent1">
                  <a:lumMod val="75000"/>
                </a:schemeClr>
              </a:solidFill>
              <a:ln w="6350">
                <a:noFill/>
              </a:ln>
              <a:effectLst/>
            </c:spPr>
            <c:extLst>
              <c:ext xmlns:c16="http://schemas.microsoft.com/office/drawing/2014/chart" uri="{C3380CC4-5D6E-409C-BE32-E72D297353CC}">
                <c16:uniqueId val="{0000000B-069B-4799-9CB1-7F8BC6383B6D}"/>
              </c:ext>
            </c:extLst>
          </c:dPt>
          <c:dPt>
            <c:idx val="6"/>
            <c:invertIfNegative val="0"/>
            <c:bubble3D val="0"/>
            <c:spPr>
              <a:solidFill>
                <a:schemeClr val="accent1">
                  <a:lumMod val="75000"/>
                </a:schemeClr>
              </a:solidFill>
              <a:ln w="6350">
                <a:noFill/>
              </a:ln>
              <a:effectLst/>
            </c:spPr>
            <c:extLst>
              <c:ext xmlns:c16="http://schemas.microsoft.com/office/drawing/2014/chart" uri="{C3380CC4-5D6E-409C-BE32-E72D297353CC}">
                <c16:uniqueId val="{0000000D-069B-4799-9CB1-7F8BC6383B6D}"/>
              </c:ext>
            </c:extLst>
          </c:dPt>
          <c:dLbls>
            <c:delete val="1"/>
          </c:dLbls>
          <c:cat>
            <c:numRef>
              <c:f>'Ingénieurs stagiaires (Tab 4)'!$D$1:$N$1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'Ingénieurs stagiaires (Tab 4)'!$D$3:$N$3</c:f>
              <c:numCache>
                <c:formatCode>#,##0</c:formatCode>
                <c:ptCount val="11"/>
                <c:pt idx="0">
                  <c:v>35954</c:v>
                </c:pt>
                <c:pt idx="1">
                  <c:v>37719</c:v>
                </c:pt>
                <c:pt idx="2">
                  <c:v>37811</c:v>
                </c:pt>
                <c:pt idx="3">
                  <c:v>39211</c:v>
                </c:pt>
                <c:pt idx="4">
                  <c:v>41501</c:v>
                </c:pt>
                <c:pt idx="5">
                  <c:v>40058</c:v>
                </c:pt>
                <c:pt idx="6">
                  <c:v>35751</c:v>
                </c:pt>
                <c:pt idx="7">
                  <c:v>34548</c:v>
                </c:pt>
                <c:pt idx="8">
                  <c:v>41429</c:v>
                </c:pt>
                <c:pt idx="9">
                  <c:v>43547</c:v>
                </c:pt>
                <c:pt idx="10">
                  <c:v>44140</c:v>
                </c:pt>
              </c:numCache>
            </c:numRef>
          </c:val>
          <c:extLst>
            <c:ext xmlns:c16="http://schemas.microsoft.com/office/drawing/2014/chart" uri="{C3380CC4-5D6E-409C-BE32-E72D297353CC}">
              <c16:uniqueId val="{00000000-B3D7-48A4-BBA5-216D92F988A3}"/>
            </c:ext>
          </c:extLst>
        </c:ser>
        <c:ser>
          <c:idx val="1"/>
          <c:order val="1"/>
          <c:tx>
            <c:strRef>
              <c:f>'Ingénieurs stagiaires (Tab 4)'!$A$4:$C$4</c:f>
              <c:strCache>
                <c:ptCount val="3"/>
                <c:pt idx="0">
                  <c:v>Total - Ingénieurs stagiaires (femmes)</c:v>
                </c:pt>
              </c:strCache>
            </c:strRef>
          </c:tx>
          <c:spPr>
            <a:solidFill>
              <a:schemeClr val="accent6">
                <a:lumMod val="75000"/>
              </a:schemeClr>
            </a:solidFill>
            <a:ln w="6350">
              <a:noFill/>
            </a:ln>
            <a:effectLst/>
          </c:spPr>
          <c:invertIfNegative val="0"/>
          <c:dLbls>
            <c:delete val="1"/>
          </c:dLbls>
          <c:cat>
            <c:numRef>
              <c:f>'Ingénieurs stagiaires (Tab 4)'!$D$1:$N$1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'Ingénieurs stagiaires (Tab 4)'!$D$4:$N$4</c:f>
              <c:numCache>
                <c:formatCode>#,##0</c:formatCode>
                <c:ptCount val="11"/>
                <c:pt idx="0">
                  <c:v>8735</c:v>
                </c:pt>
                <c:pt idx="1">
                  <c:v>9282</c:v>
                </c:pt>
                <c:pt idx="2">
                  <c:v>9563</c:v>
                </c:pt>
                <c:pt idx="3">
                  <c:v>10018</c:v>
                </c:pt>
                <c:pt idx="4">
                  <c:v>10767</c:v>
                </c:pt>
                <c:pt idx="5">
                  <c:v>10820</c:v>
                </c:pt>
                <c:pt idx="6">
                  <c:v>9869</c:v>
                </c:pt>
                <c:pt idx="7">
                  <c:v>9669</c:v>
                </c:pt>
                <c:pt idx="8">
                  <c:v>11557</c:v>
                </c:pt>
                <c:pt idx="9">
                  <c:v>12095</c:v>
                </c:pt>
                <c:pt idx="10">
                  <c:v>12299</c:v>
                </c:pt>
              </c:numCache>
            </c:numRef>
          </c:val>
          <c:extLst>
            <c:ext xmlns:c16="http://schemas.microsoft.com/office/drawing/2014/chart" uri="{C3380CC4-5D6E-409C-BE32-E72D297353CC}">
              <c16:uniqueId val="{00000002-B3D7-48A4-BBA5-216D92F988A3}"/>
            </c:ext>
          </c:extLst>
        </c:ser>
        <c:ser>
          <c:idx val="2"/>
          <c:order val="2"/>
          <c:tx>
            <c:strRef>
              <c:f>'Ingénieurs stagiaires (Tab 4)'!$A$5:$C$5</c:f>
              <c:strCache>
                <c:ptCount val="3"/>
                <c:pt idx="0">
                  <c:v>Total - Ingénieurs stagiaires (non binaires)</c:v>
                </c:pt>
              </c:strCache>
            </c:strRef>
          </c:tx>
          <c:spPr>
            <a:solidFill>
              <a:schemeClr val="accent4"/>
            </a:solidFill>
            <a:ln w="6350">
              <a:noFill/>
            </a:ln>
            <a:effectLst/>
          </c:spPr>
          <c:invertIfNegative val="0"/>
          <c:dLbls>
            <c:delete val="1"/>
          </c:dLbls>
          <c:cat>
            <c:numRef>
              <c:f>'Ingénieurs stagiaires (Tab 4)'!$D$1:$N$1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'Ingénieurs stagiaires (Tab 4)'!$D$5:$N$5</c:f>
              <c:numCache>
                <c:formatCode>#,##0</c:formatCode>
                <c:ptCount val="11"/>
                <c:pt idx="0">
                  <c:v>0</c:v>
                </c:pt>
                <c:pt idx="1">
                  <c:v>0</c:v>
                </c:pt>
                <c:pt idx="2">
                  <c:v>0</c:v>
                </c:pt>
                <c:pt idx="3">
                  <c:v>0</c:v>
                </c:pt>
                <c:pt idx="4">
                  <c:v>0</c:v>
                </c:pt>
                <c:pt idx="5">
                  <c:v>132</c:v>
                </c:pt>
                <c:pt idx="6">
                  <c:v>129</c:v>
                </c:pt>
                <c:pt idx="7">
                  <c:v>178</c:v>
                </c:pt>
                <c:pt idx="8">
                  <c:v>172</c:v>
                </c:pt>
                <c:pt idx="9">
                  <c:v>179</c:v>
                </c:pt>
                <c:pt idx="10">
                  <c:v>33</c:v>
                </c:pt>
              </c:numCache>
            </c:numRef>
          </c:val>
          <c:extLst>
            <c:ext xmlns:c16="http://schemas.microsoft.com/office/drawing/2014/chart" uri="{C3380CC4-5D6E-409C-BE32-E72D297353CC}">
              <c16:uniqueId val="{0000000E-E90F-45E6-A451-6F699B904326}"/>
            </c:ext>
          </c:extLst>
        </c:ser>
        <c:ser>
          <c:idx val="3"/>
          <c:order val="3"/>
          <c:tx>
            <c:strRef>
              <c:f>'Ingénieurs stagiaires (Tab 4)'!$A$6:$C$6</c:f>
              <c:strCache>
                <c:ptCount val="3"/>
                <c:pt idx="0">
                  <c:v>Préfère ne pas répondre</c:v>
                </c:pt>
              </c:strCache>
            </c:strRef>
          </c:tx>
          <c:spPr>
            <a:solidFill>
              <a:schemeClr val="accent3"/>
            </a:solidFill>
            <a:ln w="6350" cap="flat" cmpd="sng">
              <a:solidFill>
                <a:schemeClr val="accent3"/>
              </a:solidFill>
            </a:ln>
            <a:effectLst/>
          </c:spPr>
          <c:invertIfNegative val="0"/>
          <c:dLbls>
            <c:dLbl>
              <c:idx val="10"/>
              <c:layout>
                <c:manualLayout>
                  <c:x val="-1.5E-3"/>
                  <c:y val="-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69B-4799-9CB1-7F8BC6383B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'Ingénieurs stagiaires (Tab 4)'!$D$1:$N$1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'Ingénieurs stagiaires (Tab 4)'!$D$6:$N$6</c:f>
              <c:numCache>
                <c:formatCode>#,##0</c:formatCode>
                <c:ptCount val="11"/>
                <c:pt idx="10">
                  <c:v>208</c:v>
                </c:pt>
              </c:numCache>
            </c:numRef>
          </c:val>
          <c:extLst>
            <c:ext xmlns:c16="http://schemas.microsoft.com/office/drawing/2014/chart" uri="{C3380CC4-5D6E-409C-BE32-E72D297353CC}">
              <c16:uniqueId val="{00000010-DACE-4533-8DAC-052EF88651D3}"/>
            </c:ext>
          </c:extLst>
        </c:ser>
        <c:dLbls>
          <c:showLegendKey val="0"/>
          <c:showVal val="1"/>
          <c:showCatName val="0"/>
          <c:showSerName val="0"/>
          <c:showPercent val="0"/>
          <c:showBubbleSize val="0"/>
        </c:dLbls>
        <c:gapWidth val="150"/>
        <c:overlap val="100"/>
        <c:axId val="35758854"/>
        <c:axId val="65644592"/>
      </c:barChart>
      <c:catAx>
        <c:axId val="3575885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65644592"/>
        <c:crosses val="autoZero"/>
        <c:auto val="1"/>
        <c:lblAlgn val="ctr"/>
        <c:lblOffset val="100"/>
        <c:noMultiLvlLbl val="0"/>
      </c:catAx>
      <c:valAx>
        <c:axId val="65644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35758854"/>
        <c:crosses val="autoZero"/>
        <c:crossBetween val="between"/>
      </c:valAx>
      <c:spPr>
        <a:noFill/>
        <a:ln w="6350">
          <a:noFill/>
        </a:ln>
        <a:effectLst/>
      </c:spPr>
    </c:plotArea>
    <c:legend>
      <c:legendPos val="r"/>
      <c:layout>
        <c:manualLayout>
          <c:xMode val="edge"/>
          <c:yMode val="edge"/>
          <c:x val="0.21124999999999999"/>
          <c:y val="0.88600000000000001"/>
          <c:w val="0.30370885571549477"/>
          <c:h val="0.11400007995228195"/>
        </c:manualLayout>
      </c:layout>
      <c:overlay val="0"/>
      <c:spPr>
        <a:noFill/>
        <a:ln w="6350" cap="flat" cmpd="sng">
          <a:solidFill>
            <a:schemeClr val="bg1"/>
          </a:solid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128866</xdr:colOff>
      <xdr:row>27</xdr:row>
      <xdr:rowOff>68355</xdr:rowOff>
    </xdr:from>
    <xdr:to>
      <xdr:col>4</xdr:col>
      <xdr:colOff>470647</xdr:colOff>
      <xdr:row>49</xdr:row>
      <xdr:rowOff>33618</xdr:rowOff>
    </xdr:to>
    <xdr:graphicFrame macro="">
      <xdr:nvGraphicFramePr>
        <xdr:cNvPr id="4" name="Chart 3">
          <a:extLst>
            <a:ext uri="{FF2B5EF4-FFF2-40B4-BE49-F238E27FC236}">
              <a16:creationId xmlns:a16="http://schemas.microsoft.com/office/drawing/2014/main" id="{4F654A27-6855-4E27-91CA-CDCE9784CA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342899</xdr:colOff>
      <xdr:row>10</xdr:row>
      <xdr:rowOff>61912</xdr:rowOff>
    </xdr:from>
    <xdr:to>
      <xdr:col>11</xdr:col>
      <xdr:colOff>28574</xdr:colOff>
      <xdr:row>33</xdr:row>
      <xdr:rowOff>133350</xdr:rowOff>
    </xdr:to>
    <xdr:graphicFrame macro="">
      <xdr:nvGraphicFramePr>
        <xdr:cNvPr id="2" name="Chart 2">
          <a:extLst>
            <a:ext uri="{FF2B5EF4-FFF2-40B4-BE49-F238E27FC236}">
              <a16:creationId xmlns:a16="http://schemas.microsoft.com/office/drawing/2014/main" id="{AFD69456-D827-4D37-9DA2-A7764F1ABE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8</xdr:row>
      <xdr:rowOff>26986</xdr:rowOff>
    </xdr:from>
    <xdr:to>
      <xdr:col>10</xdr:col>
      <xdr:colOff>31749</xdr:colOff>
      <xdr:row>36</xdr:row>
      <xdr:rowOff>9525</xdr:rowOff>
    </xdr:to>
    <xdr:graphicFrame macro="">
      <xdr:nvGraphicFramePr>
        <xdr:cNvPr id="2" name="Chart 2">
          <a:extLst>
            <a:ext uri="{FF2B5EF4-FFF2-40B4-BE49-F238E27FC236}">
              <a16:creationId xmlns:a16="http://schemas.microsoft.com/office/drawing/2014/main" id="{4A32AC53-5828-4AB1-97A0-CB0594BDD3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zoomScale="130" zoomScaleNormal="130" workbookViewId="0">
      <pane ySplit="1" topLeftCell="A33" activePane="bottomLeft" state="frozen"/>
      <selection pane="bottomLeft" activeCell="F31" sqref="F31"/>
    </sheetView>
  </sheetViews>
  <sheetFormatPr defaultColWidth="8.85546875" defaultRowHeight="15"/>
  <cols>
    <col min="1" max="1" width="57.5703125" customWidth="1"/>
    <col min="2" max="2" width="12.7109375" customWidth="1"/>
    <col min="3" max="3" width="14.85546875" customWidth="1"/>
    <col min="4" max="4" width="13" customWidth="1"/>
    <col min="5" max="5" width="11.140625" customWidth="1"/>
    <col min="6" max="6" width="9.42578125" customWidth="1"/>
    <col min="7" max="7" width="9.7109375" customWidth="1"/>
    <col min="8" max="8" width="8.42578125" customWidth="1"/>
    <col min="9" max="9" width="11" customWidth="1"/>
    <col min="10" max="10" width="7.85546875" customWidth="1"/>
    <col min="11" max="11" width="7.5703125" customWidth="1"/>
    <col min="12" max="12" width="8" customWidth="1"/>
    <col min="13" max="13" width="7.5703125" customWidth="1"/>
    <col min="14" max="14" width="9.85546875" customWidth="1"/>
    <col min="15" max="15" width="10.5703125" bestFit="1" customWidth="1"/>
    <col min="16" max="16" width="9.5703125" bestFit="1" customWidth="1"/>
  </cols>
  <sheetData>
    <row r="1" spans="1:14" ht="90" customHeight="1" thickBot="1">
      <c r="A1" s="80" t="s">
        <v>0</v>
      </c>
      <c r="B1" s="81" t="s">
        <v>1</v>
      </c>
      <c r="C1" s="81" t="s">
        <v>2</v>
      </c>
      <c r="D1" s="81" t="s">
        <v>3</v>
      </c>
      <c r="E1" s="81" t="s">
        <v>4</v>
      </c>
      <c r="F1" s="81" t="s">
        <v>5</v>
      </c>
      <c r="G1" s="81" t="s">
        <v>6</v>
      </c>
      <c r="H1" s="81" t="s">
        <v>7</v>
      </c>
      <c r="I1" s="81" t="s">
        <v>8</v>
      </c>
      <c r="J1" s="81" t="s">
        <v>9</v>
      </c>
      <c r="K1" s="81" t="s">
        <v>10</v>
      </c>
      <c r="L1" s="81" t="s">
        <v>11</v>
      </c>
      <c r="M1" s="81" t="s">
        <v>12</v>
      </c>
      <c r="N1" s="82" t="s">
        <v>13</v>
      </c>
    </row>
    <row r="2" spans="1:14" ht="15" customHeight="1" thickTop="1" thickBot="1">
      <c r="A2" s="83" t="s">
        <v>14</v>
      </c>
      <c r="B2" s="2">
        <f t="shared" ref="B2:N2" si="0">SUM(B11,B16,B21,B26,B31,B36,B41)</f>
        <v>34045</v>
      </c>
      <c r="C2" s="2">
        <f t="shared" si="0"/>
        <v>52807</v>
      </c>
      <c r="D2" s="2">
        <f t="shared" si="0"/>
        <v>12761</v>
      </c>
      <c r="E2" s="2">
        <f t="shared" si="0"/>
        <v>8511</v>
      </c>
      <c r="F2" s="2">
        <f t="shared" si="0"/>
        <v>85002</v>
      </c>
      <c r="G2" s="2">
        <f t="shared" si="0"/>
        <v>62916</v>
      </c>
      <c r="H2" s="2">
        <f t="shared" si="0"/>
        <v>4902</v>
      </c>
      <c r="I2" s="2">
        <f t="shared" si="0"/>
        <v>7794</v>
      </c>
      <c r="J2" s="2">
        <f>SUM(J11,J16,J21,J26,J31,J36,J41)</f>
        <v>1000</v>
      </c>
      <c r="K2" s="2">
        <f t="shared" si="0"/>
        <v>4328</v>
      </c>
      <c r="L2" s="2">
        <f t="shared" si="0"/>
        <v>2040</v>
      </c>
      <c r="M2" s="2">
        <f>SUM(M11,M16,M21,M26,M31,M36,M41)</f>
        <v>1291</v>
      </c>
      <c r="N2" s="2">
        <f t="shared" si="0"/>
        <v>277397</v>
      </c>
    </row>
    <row r="3" spans="1:14" ht="15" customHeight="1" thickTop="1" thickBot="1">
      <c r="A3" s="83" t="s">
        <v>15</v>
      </c>
      <c r="B3" s="2">
        <f t="shared" ref="B3:M3" si="1">SUM(B12,B17,B22,B27,B32,B37,B42)</f>
        <v>6678</v>
      </c>
      <c r="C3" s="2">
        <f t="shared" si="1"/>
        <v>10446</v>
      </c>
      <c r="D3" s="2">
        <f t="shared" si="1"/>
        <v>2044</v>
      </c>
      <c r="E3" s="2">
        <f t="shared" si="1"/>
        <v>1458</v>
      </c>
      <c r="F3" s="2">
        <f t="shared" si="1"/>
        <v>14728</v>
      </c>
      <c r="G3" s="2">
        <f t="shared" si="1"/>
        <v>13109</v>
      </c>
      <c r="H3" s="2">
        <f t="shared" si="1"/>
        <v>810</v>
      </c>
      <c r="I3" s="2">
        <f t="shared" si="1"/>
        <v>1383</v>
      </c>
      <c r="J3" s="2">
        <f t="shared" si="1"/>
        <v>143</v>
      </c>
      <c r="K3" s="2">
        <f t="shared" si="1"/>
        <v>832</v>
      </c>
      <c r="L3" s="2">
        <f t="shared" si="1"/>
        <v>274</v>
      </c>
      <c r="M3" s="2">
        <f t="shared" si="1"/>
        <v>198</v>
      </c>
      <c r="N3" s="2">
        <f>SUM(N12,N17,N22,N27,N32,N37,N42)</f>
        <v>52103</v>
      </c>
    </row>
    <row r="4" spans="1:14" ht="15" customHeight="1" thickTop="1" thickBot="1">
      <c r="A4" s="83" t="s">
        <v>16</v>
      </c>
      <c r="B4" s="2">
        <f t="shared" ref="B4:M5" si="2">SUM(B13,B18,B23,B28,B33,B38,B43)</f>
        <v>54</v>
      </c>
      <c r="C4" s="2">
        <f t="shared" si="2"/>
        <v>0</v>
      </c>
      <c r="D4" s="2">
        <f t="shared" si="2"/>
        <v>0</v>
      </c>
      <c r="E4" s="2">
        <f t="shared" si="2"/>
        <v>0</v>
      </c>
      <c r="F4" s="2">
        <f t="shared" si="2"/>
        <v>6</v>
      </c>
      <c r="G4" s="2">
        <f t="shared" si="2"/>
        <v>0</v>
      </c>
      <c r="H4" s="2">
        <f t="shared" si="2"/>
        <v>1</v>
      </c>
      <c r="I4" s="2">
        <f t="shared" si="2"/>
        <v>4</v>
      </c>
      <c r="J4" s="2">
        <f t="shared" si="2"/>
        <v>0</v>
      </c>
      <c r="K4" s="2">
        <f t="shared" si="2"/>
        <v>0</v>
      </c>
      <c r="L4" s="2">
        <f t="shared" si="2"/>
        <v>0</v>
      </c>
      <c r="M4" s="2">
        <f t="shared" si="2"/>
        <v>0</v>
      </c>
      <c r="N4" s="2">
        <f>SUM(N13,N18,N23,N28,N33,N38,N43)</f>
        <v>65</v>
      </c>
    </row>
    <row r="5" spans="1:14" ht="15" customHeight="1" thickTop="1" thickBot="1">
      <c r="A5" s="83" t="s">
        <v>17</v>
      </c>
      <c r="B5" s="2">
        <f t="shared" si="2"/>
        <v>257</v>
      </c>
      <c r="C5" s="2">
        <f t="shared" si="2"/>
        <v>6</v>
      </c>
      <c r="D5" s="2">
        <f t="shared" si="2"/>
        <v>582</v>
      </c>
      <c r="E5" s="2">
        <f t="shared" si="2"/>
        <v>3</v>
      </c>
      <c r="F5" s="2">
        <f t="shared" si="2"/>
        <v>192</v>
      </c>
      <c r="G5" s="2">
        <f t="shared" si="2"/>
        <v>0</v>
      </c>
      <c r="H5" s="2">
        <f t="shared" si="2"/>
        <v>6</v>
      </c>
      <c r="I5" s="2">
        <f t="shared" si="2"/>
        <v>4</v>
      </c>
      <c r="J5" s="2">
        <f t="shared" si="2"/>
        <v>0</v>
      </c>
      <c r="K5" s="2">
        <f t="shared" si="2"/>
        <v>1</v>
      </c>
      <c r="L5" s="2">
        <f t="shared" si="2"/>
        <v>0</v>
      </c>
      <c r="M5" s="2">
        <f t="shared" si="2"/>
        <v>23</v>
      </c>
      <c r="N5" s="2">
        <f>SUM(N14,N19,N24,N29,N34,N39,N44)</f>
        <v>1074</v>
      </c>
    </row>
    <row r="6" spans="1:14" ht="15" customHeight="1" thickTop="1" thickBot="1">
      <c r="A6" s="83" t="s">
        <v>18</v>
      </c>
      <c r="B6" s="75">
        <f t="shared" ref="B6:N6" si="3">B3/(B7-B5)</f>
        <v>0.16376879123035043</v>
      </c>
      <c r="C6" s="75">
        <f t="shared" si="3"/>
        <v>0.16514631717072709</v>
      </c>
      <c r="D6" s="75">
        <f t="shared" si="3"/>
        <v>0.13806146572104019</v>
      </c>
      <c r="E6" s="75">
        <f t="shared" si="3"/>
        <v>0.14625338549503461</v>
      </c>
      <c r="F6" s="75">
        <f t="shared" si="3"/>
        <v>0.1476698483997754</v>
      </c>
      <c r="G6" s="75">
        <f t="shared" si="3"/>
        <v>0.17243012167050312</v>
      </c>
      <c r="H6" s="75">
        <f t="shared" si="3"/>
        <v>0.14178190092770873</v>
      </c>
      <c r="I6" s="75">
        <f t="shared" si="3"/>
        <v>0.15063718549177649</v>
      </c>
      <c r="J6" s="75">
        <f t="shared" si="3"/>
        <v>0.12510936132983377</v>
      </c>
      <c r="K6" s="75">
        <f t="shared" si="3"/>
        <v>0.16124031007751938</v>
      </c>
      <c r="L6" s="75">
        <f t="shared" si="3"/>
        <v>0.11840968020743302</v>
      </c>
      <c r="M6" s="75">
        <f t="shared" si="3"/>
        <v>0.13297515110812627</v>
      </c>
      <c r="N6" s="75">
        <f t="shared" si="3"/>
        <v>0.1580962784276243</v>
      </c>
    </row>
    <row r="7" spans="1:14" ht="15" customHeight="1" thickTop="1" thickBot="1">
      <c r="A7" s="84" t="s">
        <v>19</v>
      </c>
      <c r="B7" s="29">
        <f>SUM(B15,B20,B25,B30,B35,B40,B45)</f>
        <v>41034</v>
      </c>
      <c r="C7" s="29">
        <f>SUM(C15,C20,C25,C30,C35,C40,C45)</f>
        <v>63259</v>
      </c>
      <c r="D7" s="29">
        <f>SUM(D15,D20,D25,D30,D35,D40,D45)</f>
        <v>15387</v>
      </c>
      <c r="E7" s="13">
        <f>SUM(E15,E20,E25,E30,E35,E40,E45)</f>
        <v>9972</v>
      </c>
      <c r="F7" s="34">
        <f t="shared" ref="F7" si="4">SUM(F15,F20,F25,F30,F35,F40,F45)</f>
        <v>99928</v>
      </c>
      <c r="G7" s="29">
        <f t="shared" ref="G7:N7" si="5">SUM(G15,G20,G25,G30,G35,G40,G45)</f>
        <v>76025</v>
      </c>
      <c r="H7" s="13">
        <f t="shared" si="5"/>
        <v>5719</v>
      </c>
      <c r="I7" s="29">
        <f t="shared" si="5"/>
        <v>9185</v>
      </c>
      <c r="J7" s="29">
        <f t="shared" si="5"/>
        <v>1143</v>
      </c>
      <c r="K7" s="29">
        <f t="shared" si="5"/>
        <v>5161</v>
      </c>
      <c r="L7" s="29">
        <f t="shared" si="5"/>
        <v>2314</v>
      </c>
      <c r="M7" s="29">
        <f t="shared" si="5"/>
        <v>1512</v>
      </c>
      <c r="N7" s="29">
        <f t="shared" si="5"/>
        <v>330639</v>
      </c>
    </row>
    <row r="8" spans="1:14" ht="45" customHeight="1" thickTop="1" thickBot="1">
      <c r="A8" s="104" t="s">
        <v>20</v>
      </c>
      <c r="B8" s="103"/>
      <c r="C8" s="103"/>
      <c r="D8" s="103"/>
      <c r="E8" s="103"/>
      <c r="F8" s="103"/>
      <c r="G8" s="103"/>
      <c r="H8" s="103"/>
      <c r="I8" s="103"/>
      <c r="J8" s="103"/>
      <c r="K8" s="103"/>
      <c r="L8" s="103"/>
      <c r="M8" s="103"/>
      <c r="N8" s="103"/>
    </row>
    <row r="9" spans="1:14" ht="87.75" customHeight="1" thickTop="1">
      <c r="A9" s="102" t="s">
        <v>21</v>
      </c>
      <c r="B9" s="103"/>
      <c r="C9" s="103"/>
      <c r="D9" s="103"/>
      <c r="E9" s="103"/>
      <c r="F9" s="103"/>
      <c r="G9" s="103"/>
      <c r="H9" s="103"/>
      <c r="I9" s="103"/>
      <c r="J9" s="103"/>
      <c r="K9" s="103"/>
      <c r="L9" s="103"/>
      <c r="M9" s="103"/>
      <c r="N9" s="103"/>
    </row>
    <row r="10" spans="1:14" ht="15" customHeight="1">
      <c r="A10" s="85" t="s">
        <v>22</v>
      </c>
      <c r="B10" s="1"/>
      <c r="C10" s="1"/>
      <c r="D10" s="1"/>
      <c r="E10" s="1"/>
      <c r="F10" s="1"/>
      <c r="G10" s="1"/>
      <c r="H10" s="1"/>
      <c r="I10" s="1"/>
      <c r="J10" s="1"/>
      <c r="K10" s="1"/>
      <c r="L10" s="1"/>
      <c r="M10" s="1"/>
      <c r="N10" s="1"/>
    </row>
    <row r="11" spans="1:14" ht="15" customHeight="1" thickBot="1">
      <c r="A11" s="86" t="s">
        <v>23</v>
      </c>
      <c r="B11" s="46">
        <v>21878</v>
      </c>
      <c r="C11" s="46">
        <v>37395</v>
      </c>
      <c r="D11" s="46">
        <v>7716</v>
      </c>
      <c r="E11" s="46">
        <v>5506</v>
      </c>
      <c r="F11" s="46">
        <v>63450</v>
      </c>
      <c r="G11" s="46">
        <v>47692</v>
      </c>
      <c r="H11" s="46">
        <v>2572</v>
      </c>
      <c r="I11" s="46">
        <v>4922</v>
      </c>
      <c r="J11" s="46">
        <v>719</v>
      </c>
      <c r="K11" s="46">
        <v>3319</v>
      </c>
      <c r="L11" s="46">
        <v>174</v>
      </c>
      <c r="M11" s="46">
        <v>1165</v>
      </c>
      <c r="N11" s="52">
        <f>SUM(B11:M11)</f>
        <v>196508</v>
      </c>
    </row>
    <row r="12" spans="1:14" ht="15" customHeight="1" thickTop="1" thickBot="1">
      <c r="A12" s="83" t="s">
        <v>24</v>
      </c>
      <c r="B12" s="47">
        <v>3901</v>
      </c>
      <c r="C12" s="47">
        <v>7358</v>
      </c>
      <c r="D12" s="47">
        <v>1242</v>
      </c>
      <c r="E12" s="47">
        <v>793</v>
      </c>
      <c r="F12" s="47">
        <v>11268</v>
      </c>
      <c r="G12" s="47">
        <v>9719</v>
      </c>
      <c r="H12" s="47">
        <v>483</v>
      </c>
      <c r="I12" s="47">
        <v>968</v>
      </c>
      <c r="J12" s="47">
        <v>84</v>
      </c>
      <c r="K12" s="47">
        <v>597</v>
      </c>
      <c r="L12" s="47">
        <v>34</v>
      </c>
      <c r="M12" s="47">
        <v>175</v>
      </c>
      <c r="N12" s="52">
        <f t="shared" ref="N12:N44" si="6">SUM(B12:M12)</f>
        <v>36622</v>
      </c>
    </row>
    <row r="13" spans="1:14" ht="15" customHeight="1" thickTop="1" thickBot="1">
      <c r="A13" s="83" t="s">
        <v>25</v>
      </c>
      <c r="B13" s="47">
        <v>20</v>
      </c>
      <c r="C13" s="47">
        <v>0</v>
      </c>
      <c r="D13" s="47">
        <v>0</v>
      </c>
      <c r="E13" s="47">
        <v>0</v>
      </c>
      <c r="F13" s="47">
        <v>5</v>
      </c>
      <c r="G13" s="47">
        <v>0</v>
      </c>
      <c r="H13" s="47">
        <v>0</v>
      </c>
      <c r="I13" s="47">
        <v>1</v>
      </c>
      <c r="J13" s="47">
        <v>0</v>
      </c>
      <c r="K13" s="47">
        <v>0</v>
      </c>
      <c r="L13" s="47">
        <v>0</v>
      </c>
      <c r="M13" s="47">
        <v>0</v>
      </c>
      <c r="N13" s="52">
        <f t="shared" si="6"/>
        <v>26</v>
      </c>
    </row>
    <row r="14" spans="1:14" ht="15" customHeight="1" thickTop="1" thickBot="1">
      <c r="A14" s="83" t="s">
        <v>17</v>
      </c>
      <c r="B14" s="47">
        <v>175</v>
      </c>
      <c r="C14" s="47">
        <v>3</v>
      </c>
      <c r="D14" s="47">
        <v>394</v>
      </c>
      <c r="E14" s="47">
        <v>2</v>
      </c>
      <c r="F14" s="47">
        <v>138</v>
      </c>
      <c r="G14" s="47">
        <v>0</v>
      </c>
      <c r="H14" s="47">
        <v>2</v>
      </c>
      <c r="I14" s="47">
        <v>2</v>
      </c>
      <c r="J14" s="47">
        <v>0</v>
      </c>
      <c r="K14" s="47">
        <v>0</v>
      </c>
      <c r="L14" s="47">
        <v>0</v>
      </c>
      <c r="M14" s="47">
        <v>23</v>
      </c>
      <c r="N14" s="68">
        <f t="shared" si="6"/>
        <v>739</v>
      </c>
    </row>
    <row r="15" spans="1:14" ht="15" customHeight="1" thickTop="1" thickBot="1">
      <c r="A15" s="84" t="s">
        <v>26</v>
      </c>
      <c r="B15" s="13">
        <f>SUM(B11:B14)</f>
        <v>25974</v>
      </c>
      <c r="C15" s="13">
        <f t="shared" ref="C15:M15" si="7">SUM(C11:C14)</f>
        <v>44756</v>
      </c>
      <c r="D15" s="13">
        <f t="shared" si="7"/>
        <v>9352</v>
      </c>
      <c r="E15" s="13">
        <f t="shared" si="7"/>
        <v>6301</v>
      </c>
      <c r="F15" s="13">
        <f t="shared" si="7"/>
        <v>74861</v>
      </c>
      <c r="G15" s="13">
        <f t="shared" si="7"/>
        <v>57411</v>
      </c>
      <c r="H15" s="13">
        <f t="shared" si="7"/>
        <v>3057</v>
      </c>
      <c r="I15" s="13">
        <f t="shared" si="7"/>
        <v>5893</v>
      </c>
      <c r="J15" s="13">
        <f t="shared" si="7"/>
        <v>803</v>
      </c>
      <c r="K15" s="13">
        <f t="shared" si="7"/>
        <v>3916</v>
      </c>
      <c r="L15" s="13">
        <f t="shared" si="7"/>
        <v>208</v>
      </c>
      <c r="M15" s="13">
        <f t="shared" si="7"/>
        <v>1363</v>
      </c>
      <c r="N15" s="49">
        <f>SUM(B15:M15)</f>
        <v>233895</v>
      </c>
    </row>
    <row r="16" spans="1:14" ht="15" customHeight="1" thickTop="1" thickBot="1">
      <c r="A16" s="83" t="s">
        <v>27</v>
      </c>
      <c r="B16" s="47">
        <v>0</v>
      </c>
      <c r="C16" s="47">
        <v>0</v>
      </c>
      <c r="D16" s="47">
        <v>18</v>
      </c>
      <c r="E16" s="47">
        <v>26</v>
      </c>
      <c r="F16" s="47">
        <v>55</v>
      </c>
      <c r="G16" s="47">
        <v>278</v>
      </c>
      <c r="H16" s="47">
        <v>0</v>
      </c>
      <c r="I16" s="47">
        <v>0</v>
      </c>
      <c r="J16" s="47">
        <v>0</v>
      </c>
      <c r="K16" s="47">
        <v>0</v>
      </c>
      <c r="L16" s="47">
        <v>0</v>
      </c>
      <c r="M16" s="47">
        <v>0</v>
      </c>
      <c r="N16" s="52">
        <f>SUM(B16:M16)</f>
        <v>377</v>
      </c>
    </row>
    <row r="17" spans="1:16" ht="15" customHeight="1" thickTop="1" thickBot="1">
      <c r="A17" s="83" t="s">
        <v>28</v>
      </c>
      <c r="B17" s="47">
        <v>0</v>
      </c>
      <c r="C17" s="47">
        <v>0</v>
      </c>
      <c r="D17" s="47">
        <v>0</v>
      </c>
      <c r="E17" s="47">
        <v>1</v>
      </c>
      <c r="F17" s="47">
        <v>5</v>
      </c>
      <c r="G17" s="47">
        <v>46</v>
      </c>
      <c r="H17" s="47">
        <v>0</v>
      </c>
      <c r="I17" s="47">
        <v>0</v>
      </c>
      <c r="J17" s="47">
        <v>0</v>
      </c>
      <c r="K17" s="47">
        <v>0</v>
      </c>
      <c r="L17" s="47">
        <v>0</v>
      </c>
      <c r="M17" s="47">
        <v>0</v>
      </c>
      <c r="N17" s="52">
        <f>SUM(B17:M17)</f>
        <v>52</v>
      </c>
    </row>
    <row r="18" spans="1:16" s="11" customFormat="1" ht="15" customHeight="1" thickTop="1" thickBot="1">
      <c r="A18" s="83" t="s">
        <v>29</v>
      </c>
      <c r="B18" s="47">
        <v>0</v>
      </c>
      <c r="C18" s="47">
        <v>0</v>
      </c>
      <c r="D18" s="47">
        <v>0</v>
      </c>
      <c r="E18" s="50">
        <v>0</v>
      </c>
      <c r="F18" s="47">
        <v>0</v>
      </c>
      <c r="G18" s="47">
        <v>0</v>
      </c>
      <c r="H18" s="47">
        <v>0</v>
      </c>
      <c r="I18" s="47">
        <v>0</v>
      </c>
      <c r="J18" s="47">
        <v>0</v>
      </c>
      <c r="K18" s="47">
        <v>0</v>
      </c>
      <c r="L18" s="47">
        <v>0</v>
      </c>
      <c r="M18" s="47">
        <v>0</v>
      </c>
      <c r="N18" s="52">
        <f t="shared" si="6"/>
        <v>0</v>
      </c>
    </row>
    <row r="19" spans="1:16" s="11" customFormat="1" ht="15" customHeight="1" thickTop="1" thickBot="1">
      <c r="A19" s="83" t="s">
        <v>17</v>
      </c>
      <c r="B19" s="47"/>
      <c r="C19" s="47">
        <v>0</v>
      </c>
      <c r="D19" s="47">
        <v>0</v>
      </c>
      <c r="E19" s="50">
        <v>0</v>
      </c>
      <c r="F19" s="47">
        <v>0</v>
      </c>
      <c r="G19" s="47">
        <v>0</v>
      </c>
      <c r="H19" s="47">
        <v>0</v>
      </c>
      <c r="I19" s="47">
        <v>0</v>
      </c>
      <c r="J19" s="47">
        <v>0</v>
      </c>
      <c r="K19" s="47">
        <v>0</v>
      </c>
      <c r="L19" s="47">
        <v>0</v>
      </c>
      <c r="M19" s="47">
        <v>0</v>
      </c>
      <c r="N19" s="52">
        <f t="shared" si="6"/>
        <v>0</v>
      </c>
    </row>
    <row r="20" spans="1:16" s="11" customFormat="1" ht="15" customHeight="1" thickTop="1" thickBot="1">
      <c r="A20" s="84" t="s">
        <v>30</v>
      </c>
      <c r="B20" s="13">
        <f>SUM(B16:B18)</f>
        <v>0</v>
      </c>
      <c r="C20" s="13">
        <f>SUM(C16:C19)</f>
        <v>0</v>
      </c>
      <c r="D20" s="13">
        <f>SUM(D16:D19)</f>
        <v>18</v>
      </c>
      <c r="E20" s="13">
        <f t="shared" ref="E20" si="8">SUM(E16:E18)</f>
        <v>27</v>
      </c>
      <c r="F20" s="13">
        <f t="shared" ref="F20:M20" si="9">SUM(F16:F19)</f>
        <v>60</v>
      </c>
      <c r="G20" s="13">
        <f t="shared" si="9"/>
        <v>324</v>
      </c>
      <c r="H20" s="13">
        <f t="shared" si="9"/>
        <v>0</v>
      </c>
      <c r="I20" s="13">
        <f t="shared" si="9"/>
        <v>0</v>
      </c>
      <c r="J20" s="13">
        <f t="shared" si="9"/>
        <v>0</v>
      </c>
      <c r="K20" s="13">
        <f t="shared" si="9"/>
        <v>0</v>
      </c>
      <c r="L20" s="13">
        <f t="shared" si="9"/>
        <v>0</v>
      </c>
      <c r="M20" s="13">
        <f t="shared" si="9"/>
        <v>0</v>
      </c>
      <c r="N20" s="49">
        <f>SUM(B20:M20)</f>
        <v>429</v>
      </c>
    </row>
    <row r="21" spans="1:16" s="11" customFormat="1" ht="15" customHeight="1" thickTop="1" thickBot="1">
      <c r="A21" s="83" t="s">
        <v>31</v>
      </c>
      <c r="B21" s="47">
        <v>0</v>
      </c>
      <c r="C21" s="47">
        <v>791</v>
      </c>
      <c r="D21" s="47">
        <v>0</v>
      </c>
      <c r="E21" s="47">
        <v>33</v>
      </c>
      <c r="F21" s="47">
        <v>0</v>
      </c>
      <c r="G21" s="47">
        <v>0</v>
      </c>
      <c r="H21" s="47">
        <v>1083</v>
      </c>
      <c r="I21" s="47">
        <v>0</v>
      </c>
      <c r="J21" s="47">
        <v>0</v>
      </c>
      <c r="K21" s="47">
        <v>0</v>
      </c>
      <c r="L21" s="47">
        <v>1693</v>
      </c>
      <c r="M21" s="47">
        <v>0</v>
      </c>
      <c r="N21" s="52">
        <f t="shared" si="6"/>
        <v>3600</v>
      </c>
      <c r="O21" s="12"/>
      <c r="P21"/>
    </row>
    <row r="22" spans="1:16" ht="15" customHeight="1" thickTop="1" thickBot="1">
      <c r="A22" s="83" t="s">
        <v>32</v>
      </c>
      <c r="B22" s="47">
        <v>0</v>
      </c>
      <c r="C22" s="47">
        <v>60</v>
      </c>
      <c r="D22" s="47">
        <v>0</v>
      </c>
      <c r="E22" s="47">
        <v>4</v>
      </c>
      <c r="F22" s="47">
        <v>0</v>
      </c>
      <c r="G22" s="47">
        <v>0</v>
      </c>
      <c r="H22" s="47">
        <v>103</v>
      </c>
      <c r="I22" s="47">
        <v>0</v>
      </c>
      <c r="J22" s="47">
        <v>0</v>
      </c>
      <c r="K22" s="47">
        <v>0</v>
      </c>
      <c r="L22" s="47">
        <v>207</v>
      </c>
      <c r="M22" s="47">
        <v>0</v>
      </c>
      <c r="N22" s="52">
        <f t="shared" si="6"/>
        <v>374</v>
      </c>
    </row>
    <row r="23" spans="1:16" s="11" customFormat="1" ht="15" customHeight="1" thickTop="1" thickBot="1">
      <c r="A23" s="83" t="s">
        <v>33</v>
      </c>
      <c r="B23" s="47">
        <v>0</v>
      </c>
      <c r="C23" s="47">
        <v>0</v>
      </c>
      <c r="D23" s="47">
        <v>0</v>
      </c>
      <c r="E23" s="47">
        <v>0</v>
      </c>
      <c r="F23" s="47">
        <v>0</v>
      </c>
      <c r="G23" s="47">
        <v>0</v>
      </c>
      <c r="H23" s="47">
        <v>0</v>
      </c>
      <c r="I23" s="47">
        <v>0</v>
      </c>
      <c r="J23" s="47">
        <v>0</v>
      </c>
      <c r="K23" s="47">
        <v>0</v>
      </c>
      <c r="L23" s="47">
        <v>0</v>
      </c>
      <c r="M23" s="47">
        <v>0</v>
      </c>
      <c r="N23" s="52">
        <f t="shared" si="6"/>
        <v>0</v>
      </c>
      <c r="P23"/>
    </row>
    <row r="24" spans="1:16" s="11" customFormat="1" ht="15" customHeight="1" thickTop="1" thickBot="1">
      <c r="A24" s="83" t="s">
        <v>17</v>
      </c>
      <c r="B24" s="47">
        <v>0</v>
      </c>
      <c r="C24" s="47">
        <v>0</v>
      </c>
      <c r="D24" s="47">
        <v>0</v>
      </c>
      <c r="E24" s="47">
        <v>0</v>
      </c>
      <c r="F24" s="47">
        <v>0</v>
      </c>
      <c r="G24" s="47">
        <v>0</v>
      </c>
      <c r="H24" s="47">
        <v>3</v>
      </c>
      <c r="I24" s="47"/>
      <c r="J24" s="47">
        <v>0</v>
      </c>
      <c r="K24" s="47">
        <v>0</v>
      </c>
      <c r="L24" s="47">
        <v>0</v>
      </c>
      <c r="M24" s="47">
        <v>0</v>
      </c>
      <c r="N24" s="68">
        <f t="shared" si="6"/>
        <v>3</v>
      </c>
    </row>
    <row r="25" spans="1:16" ht="15" customHeight="1" thickTop="1" thickBot="1">
      <c r="A25" s="84" t="s">
        <v>34</v>
      </c>
      <c r="B25" s="13">
        <f t="shared" ref="B25:H25" si="10">SUM(B21:B24)</f>
        <v>0</v>
      </c>
      <c r="C25" s="13">
        <f t="shared" si="10"/>
        <v>851</v>
      </c>
      <c r="D25" s="13">
        <f t="shared" si="10"/>
        <v>0</v>
      </c>
      <c r="E25" s="13">
        <f t="shared" si="10"/>
        <v>37</v>
      </c>
      <c r="F25" s="13">
        <f t="shared" si="10"/>
        <v>0</v>
      </c>
      <c r="G25" s="13">
        <f t="shared" si="10"/>
        <v>0</v>
      </c>
      <c r="H25" s="13">
        <f t="shared" si="10"/>
        <v>1189</v>
      </c>
      <c r="I25" s="13">
        <f t="shared" ref="I25" si="11">SUM(I21:I23)</f>
        <v>0</v>
      </c>
      <c r="J25" s="13">
        <f>SUM(J21:J24)</f>
        <v>0</v>
      </c>
      <c r="K25" s="13">
        <f>SUM(K21:K24)</f>
        <v>0</v>
      </c>
      <c r="L25" s="13">
        <f>SUM(L21:L24)</f>
        <v>1900</v>
      </c>
      <c r="M25" s="13">
        <f>SUM(M21:M24)</f>
        <v>0</v>
      </c>
      <c r="N25" s="49">
        <f>SUM(B25:M25)</f>
        <v>3977</v>
      </c>
    </row>
    <row r="26" spans="1:16" ht="15" customHeight="1" thickTop="1" thickBot="1">
      <c r="A26" s="83" t="s">
        <v>35</v>
      </c>
      <c r="B26" s="47">
        <v>361</v>
      </c>
      <c r="C26" s="47">
        <v>841</v>
      </c>
      <c r="D26" s="50">
        <v>155</v>
      </c>
      <c r="E26" s="47">
        <v>0</v>
      </c>
      <c r="F26" s="47">
        <v>324</v>
      </c>
      <c r="G26" s="47">
        <v>232</v>
      </c>
      <c r="H26" s="47">
        <v>2</v>
      </c>
      <c r="I26" s="47">
        <v>5</v>
      </c>
      <c r="J26" s="47">
        <v>0</v>
      </c>
      <c r="K26" s="47">
        <v>27</v>
      </c>
      <c r="L26" s="47">
        <v>0</v>
      </c>
      <c r="M26" s="47">
        <v>16</v>
      </c>
      <c r="N26" s="52">
        <f t="shared" si="6"/>
        <v>1963</v>
      </c>
    </row>
    <row r="27" spans="1:16" ht="15" customHeight="1" thickTop="1" thickBot="1">
      <c r="A27" s="83" t="s">
        <v>36</v>
      </c>
      <c r="B27" s="47">
        <v>40</v>
      </c>
      <c r="C27" s="47">
        <v>63</v>
      </c>
      <c r="D27" s="50">
        <v>23</v>
      </c>
      <c r="E27" s="47">
        <v>0</v>
      </c>
      <c r="F27" s="47">
        <v>53</v>
      </c>
      <c r="G27" s="47">
        <v>9</v>
      </c>
      <c r="H27" s="47">
        <v>0</v>
      </c>
      <c r="I27" s="47">
        <v>2</v>
      </c>
      <c r="J27" s="47">
        <v>0</v>
      </c>
      <c r="K27" s="47">
        <v>4</v>
      </c>
      <c r="L27" s="47">
        <v>0</v>
      </c>
      <c r="M27" s="47">
        <v>0</v>
      </c>
      <c r="N27" s="52">
        <f t="shared" si="6"/>
        <v>194</v>
      </c>
    </row>
    <row r="28" spans="1:16" s="11" customFormat="1" ht="15" customHeight="1" thickTop="1" thickBot="1">
      <c r="A28" s="83" t="s">
        <v>37</v>
      </c>
      <c r="B28" s="48">
        <v>0</v>
      </c>
      <c r="C28" s="48">
        <v>0</v>
      </c>
      <c r="D28" s="50">
        <v>0</v>
      </c>
      <c r="E28" s="48">
        <v>0</v>
      </c>
      <c r="F28" s="48">
        <v>0</v>
      </c>
      <c r="G28" s="48">
        <v>0</v>
      </c>
      <c r="H28" s="48">
        <v>0</v>
      </c>
      <c r="I28" s="48">
        <v>0</v>
      </c>
      <c r="J28" s="48">
        <v>0</v>
      </c>
      <c r="K28" s="47">
        <v>0</v>
      </c>
      <c r="L28" s="48">
        <v>0</v>
      </c>
      <c r="M28" s="48">
        <v>0</v>
      </c>
      <c r="N28" s="52">
        <f t="shared" si="6"/>
        <v>0</v>
      </c>
    </row>
    <row r="29" spans="1:16" s="11" customFormat="1" ht="15" customHeight="1" thickTop="1" thickBot="1">
      <c r="A29" s="83" t="s">
        <v>17</v>
      </c>
      <c r="B29" s="48">
        <v>1</v>
      </c>
      <c r="C29" s="48">
        <v>0</v>
      </c>
      <c r="D29" s="50">
        <v>14</v>
      </c>
      <c r="E29" s="48">
        <v>0</v>
      </c>
      <c r="F29" s="48">
        <v>1</v>
      </c>
      <c r="G29" s="48">
        <v>0</v>
      </c>
      <c r="H29" s="48">
        <v>0</v>
      </c>
      <c r="I29" s="48">
        <v>0</v>
      </c>
      <c r="J29" s="48">
        <v>0</v>
      </c>
      <c r="K29" s="47">
        <v>0</v>
      </c>
      <c r="L29" s="48">
        <v>0</v>
      </c>
      <c r="M29" s="48">
        <v>0</v>
      </c>
      <c r="N29" s="52">
        <f t="shared" si="6"/>
        <v>16</v>
      </c>
    </row>
    <row r="30" spans="1:16" ht="15" customHeight="1" thickTop="1" thickBot="1">
      <c r="A30" s="84" t="s">
        <v>38</v>
      </c>
      <c r="B30" s="13">
        <f t="shared" ref="B30:M30" si="12">SUM(B26:B29)</f>
        <v>402</v>
      </c>
      <c r="C30" s="13">
        <f t="shared" si="12"/>
        <v>904</v>
      </c>
      <c r="D30" s="13">
        <f t="shared" si="12"/>
        <v>192</v>
      </c>
      <c r="E30" s="13">
        <f t="shared" si="12"/>
        <v>0</v>
      </c>
      <c r="F30" s="13">
        <f t="shared" si="12"/>
        <v>378</v>
      </c>
      <c r="G30" s="13">
        <f t="shared" si="12"/>
        <v>241</v>
      </c>
      <c r="H30" s="13">
        <f t="shared" si="12"/>
        <v>2</v>
      </c>
      <c r="I30" s="13">
        <f t="shared" si="12"/>
        <v>7</v>
      </c>
      <c r="J30" s="13">
        <f t="shared" si="12"/>
        <v>0</v>
      </c>
      <c r="K30" s="13">
        <f t="shared" si="12"/>
        <v>31</v>
      </c>
      <c r="L30" s="13">
        <f t="shared" si="12"/>
        <v>0</v>
      </c>
      <c r="M30" s="13">
        <f t="shared" si="12"/>
        <v>16</v>
      </c>
      <c r="N30" s="49">
        <f>SUM(B30:M30)</f>
        <v>2173</v>
      </c>
    </row>
    <row r="31" spans="1:16" ht="15" customHeight="1" thickTop="1" thickBot="1">
      <c r="A31" s="87" t="s">
        <v>39</v>
      </c>
      <c r="B31" s="47">
        <v>2806</v>
      </c>
      <c r="C31" s="47">
        <v>4479</v>
      </c>
      <c r="D31" s="47">
        <v>762</v>
      </c>
      <c r="E31" s="47">
        <v>21</v>
      </c>
      <c r="F31" s="47">
        <v>12231</v>
      </c>
      <c r="G31" s="47">
        <v>3989</v>
      </c>
      <c r="H31" s="47">
        <v>270</v>
      </c>
      <c r="I31" s="47">
        <v>104</v>
      </c>
      <c r="J31" s="47">
        <v>24</v>
      </c>
      <c r="K31" s="47">
        <v>182</v>
      </c>
      <c r="L31" s="47">
        <v>65</v>
      </c>
      <c r="M31" s="47">
        <v>0</v>
      </c>
      <c r="N31" s="52">
        <f t="shared" si="6"/>
        <v>24933</v>
      </c>
    </row>
    <row r="32" spans="1:16" ht="15" customHeight="1" thickTop="1" thickBot="1">
      <c r="A32" s="87" t="s">
        <v>40</v>
      </c>
      <c r="B32" s="47">
        <v>455</v>
      </c>
      <c r="C32" s="47">
        <v>288</v>
      </c>
      <c r="D32" s="47">
        <v>126</v>
      </c>
      <c r="E32" s="47">
        <v>23</v>
      </c>
      <c r="F32" s="47">
        <v>1166</v>
      </c>
      <c r="G32" s="47">
        <v>223</v>
      </c>
      <c r="H32" s="47">
        <v>52</v>
      </c>
      <c r="I32" s="47">
        <v>22</v>
      </c>
      <c r="J32" s="47">
        <v>2</v>
      </c>
      <c r="K32" s="47">
        <v>25</v>
      </c>
      <c r="L32" s="47">
        <v>5</v>
      </c>
      <c r="M32" s="47">
        <v>0</v>
      </c>
      <c r="N32" s="52">
        <f>SUM(B32:M32)</f>
        <v>2387</v>
      </c>
    </row>
    <row r="33" spans="1:16" ht="31.5" thickTop="1" thickBot="1">
      <c r="A33" s="87" t="s">
        <v>41</v>
      </c>
      <c r="B33" s="48">
        <v>4</v>
      </c>
      <c r="C33" s="48">
        <v>0</v>
      </c>
      <c r="D33" s="51">
        <v>0</v>
      </c>
      <c r="E33" s="48">
        <v>0</v>
      </c>
      <c r="F33" s="48">
        <v>0</v>
      </c>
      <c r="G33" s="48">
        <v>0</v>
      </c>
      <c r="H33" s="48">
        <v>0</v>
      </c>
      <c r="I33" s="48">
        <v>0</v>
      </c>
      <c r="J33" s="48">
        <v>0</v>
      </c>
      <c r="K33" s="48">
        <v>0</v>
      </c>
      <c r="L33" s="48">
        <v>0</v>
      </c>
      <c r="M33" s="48">
        <v>0</v>
      </c>
      <c r="N33" s="52">
        <f t="shared" si="6"/>
        <v>4</v>
      </c>
    </row>
    <row r="34" spans="1:16" ht="15" customHeight="1" thickTop="1" thickBot="1">
      <c r="A34" s="83" t="s">
        <v>17</v>
      </c>
      <c r="B34" s="47">
        <v>20</v>
      </c>
      <c r="C34" s="47">
        <v>0</v>
      </c>
      <c r="D34" s="47">
        <v>49</v>
      </c>
      <c r="E34" s="47">
        <v>0</v>
      </c>
      <c r="F34" s="47">
        <v>12</v>
      </c>
      <c r="G34" s="47">
        <v>0</v>
      </c>
      <c r="H34" s="47">
        <v>0</v>
      </c>
      <c r="I34" s="47">
        <v>0</v>
      </c>
      <c r="J34" s="47">
        <v>0</v>
      </c>
      <c r="K34" s="47">
        <v>0</v>
      </c>
      <c r="L34" s="47">
        <v>0</v>
      </c>
      <c r="M34" s="47">
        <v>0</v>
      </c>
      <c r="N34" s="52">
        <f t="shared" si="6"/>
        <v>81</v>
      </c>
    </row>
    <row r="35" spans="1:16" ht="15" customHeight="1" thickTop="1" thickBot="1">
      <c r="A35" s="88" t="s">
        <v>42</v>
      </c>
      <c r="B35" s="13">
        <f t="shared" ref="B35:M35" si="13">SUM(B31:B34)</f>
        <v>3285</v>
      </c>
      <c r="C35" s="13">
        <f t="shared" si="13"/>
        <v>4767</v>
      </c>
      <c r="D35" s="13">
        <f t="shared" si="13"/>
        <v>937</v>
      </c>
      <c r="E35" s="13">
        <f t="shared" si="13"/>
        <v>44</v>
      </c>
      <c r="F35" s="13">
        <f t="shared" si="13"/>
        <v>13409</v>
      </c>
      <c r="G35" s="13">
        <f t="shared" si="13"/>
        <v>4212</v>
      </c>
      <c r="H35" s="13">
        <f t="shared" si="13"/>
        <v>322</v>
      </c>
      <c r="I35" s="13">
        <f t="shared" si="13"/>
        <v>126</v>
      </c>
      <c r="J35" s="13">
        <f t="shared" si="13"/>
        <v>26</v>
      </c>
      <c r="K35" s="13">
        <f t="shared" si="13"/>
        <v>207</v>
      </c>
      <c r="L35" s="13">
        <f t="shared" si="13"/>
        <v>70</v>
      </c>
      <c r="M35" s="13">
        <f t="shared" si="13"/>
        <v>0</v>
      </c>
      <c r="N35" s="49">
        <f>SUM(B35:M35)</f>
        <v>27405</v>
      </c>
      <c r="O35" s="3"/>
    </row>
    <row r="36" spans="1:16" ht="15" customHeight="1" thickTop="1" thickBot="1">
      <c r="A36" s="83" t="s">
        <v>43</v>
      </c>
      <c r="B36" s="47">
        <v>1155</v>
      </c>
      <c r="C36" s="47">
        <v>90</v>
      </c>
      <c r="D36" s="47">
        <v>1406</v>
      </c>
      <c r="E36" s="47">
        <v>430</v>
      </c>
      <c r="F36" s="47">
        <v>432</v>
      </c>
      <c r="G36" s="47">
        <v>13</v>
      </c>
      <c r="H36" s="47">
        <v>483</v>
      </c>
      <c r="I36" s="47">
        <v>1619</v>
      </c>
      <c r="J36" s="47">
        <v>23</v>
      </c>
      <c r="K36" s="47">
        <v>126</v>
      </c>
      <c r="L36" s="47">
        <v>52</v>
      </c>
      <c r="M36" s="47">
        <v>47</v>
      </c>
      <c r="N36" s="52">
        <f t="shared" si="6"/>
        <v>5876</v>
      </c>
    </row>
    <row r="37" spans="1:16" ht="15" customHeight="1" thickTop="1" thickBot="1">
      <c r="A37" s="83" t="s">
        <v>44</v>
      </c>
      <c r="B37" s="47">
        <v>31</v>
      </c>
      <c r="C37" s="47">
        <v>9</v>
      </c>
      <c r="D37" s="47">
        <v>19</v>
      </c>
      <c r="E37" s="47">
        <v>22</v>
      </c>
      <c r="F37" s="47">
        <v>40</v>
      </c>
      <c r="G37" s="47">
        <v>3</v>
      </c>
      <c r="H37" s="47">
        <v>11</v>
      </c>
      <c r="I37" s="47">
        <v>32</v>
      </c>
      <c r="J37" s="47">
        <v>1</v>
      </c>
      <c r="K37" s="47">
        <v>3</v>
      </c>
      <c r="L37" s="47">
        <v>2</v>
      </c>
      <c r="M37" s="47">
        <v>2</v>
      </c>
      <c r="N37" s="52">
        <f t="shared" si="6"/>
        <v>175</v>
      </c>
      <c r="O37" s="3"/>
    </row>
    <row r="38" spans="1:16" ht="15" customHeight="1" thickTop="1" thickBot="1">
      <c r="A38" s="83" t="s">
        <v>45</v>
      </c>
      <c r="B38" s="48">
        <v>2</v>
      </c>
      <c r="C38" s="48">
        <v>0</v>
      </c>
      <c r="D38" s="51">
        <v>0</v>
      </c>
      <c r="E38" s="48">
        <v>0</v>
      </c>
      <c r="F38" s="48">
        <v>0</v>
      </c>
      <c r="G38" s="48">
        <v>0</v>
      </c>
      <c r="H38" s="48">
        <v>0</v>
      </c>
      <c r="I38" s="48">
        <v>0</v>
      </c>
      <c r="J38" s="48">
        <v>0</v>
      </c>
      <c r="K38" s="48">
        <v>0</v>
      </c>
      <c r="L38" s="48">
        <v>0</v>
      </c>
      <c r="M38" s="48">
        <v>0</v>
      </c>
      <c r="N38" s="52">
        <f t="shared" si="6"/>
        <v>2</v>
      </c>
    </row>
    <row r="39" spans="1:16" ht="15" customHeight="1" thickTop="1" thickBot="1">
      <c r="A39" s="83" t="s">
        <v>17</v>
      </c>
      <c r="B39" s="48">
        <v>1</v>
      </c>
      <c r="C39" s="48">
        <v>0</v>
      </c>
      <c r="D39" s="51">
        <v>26</v>
      </c>
      <c r="E39" s="48">
        <v>0</v>
      </c>
      <c r="F39" s="48">
        <v>0</v>
      </c>
      <c r="G39" s="48"/>
      <c r="H39" s="48">
        <v>0</v>
      </c>
      <c r="I39" s="48">
        <v>0</v>
      </c>
      <c r="J39" s="48">
        <v>0</v>
      </c>
      <c r="K39" s="48">
        <v>0</v>
      </c>
      <c r="L39" s="48">
        <v>0</v>
      </c>
      <c r="M39" s="48">
        <v>0</v>
      </c>
      <c r="N39" s="68">
        <f t="shared" si="6"/>
        <v>27</v>
      </c>
    </row>
    <row r="40" spans="1:16" ht="15" customHeight="1" thickTop="1" thickBot="1">
      <c r="A40" s="84" t="s">
        <v>46</v>
      </c>
      <c r="B40" s="13">
        <f>SUM(B36:B39)</f>
        <v>1189</v>
      </c>
      <c r="C40" s="13">
        <f>SUM(C36:C39)</f>
        <v>99</v>
      </c>
      <c r="D40" s="13">
        <f>SUM(D36:D39)</f>
        <v>1451</v>
      </c>
      <c r="E40" s="13">
        <f>SUM(E36:E39)</f>
        <v>452</v>
      </c>
      <c r="F40" s="13">
        <f>SUM(F36:F39)</f>
        <v>472</v>
      </c>
      <c r="G40" s="13">
        <f>SUM(G36:G38)</f>
        <v>16</v>
      </c>
      <c r="H40" s="13">
        <f t="shared" ref="H40:M40" si="14">SUM(H36:H39)</f>
        <v>494</v>
      </c>
      <c r="I40" s="13">
        <f t="shared" si="14"/>
        <v>1651</v>
      </c>
      <c r="J40" s="13">
        <f t="shared" si="14"/>
        <v>24</v>
      </c>
      <c r="K40" s="13">
        <f t="shared" si="14"/>
        <v>129</v>
      </c>
      <c r="L40" s="13">
        <f t="shared" si="14"/>
        <v>54</v>
      </c>
      <c r="M40" s="13">
        <f t="shared" si="14"/>
        <v>49</v>
      </c>
      <c r="N40" s="49">
        <f>SUM(B40:M40)</f>
        <v>6080</v>
      </c>
      <c r="O40" s="3"/>
      <c r="P40" s="3"/>
    </row>
    <row r="41" spans="1:16" ht="15" customHeight="1" thickTop="1" thickBot="1">
      <c r="A41" s="83" t="s">
        <v>47</v>
      </c>
      <c r="B41" s="47">
        <v>7845</v>
      </c>
      <c r="C41" s="47">
        <v>9211</v>
      </c>
      <c r="D41" s="47">
        <v>2704</v>
      </c>
      <c r="E41" s="47">
        <v>2495</v>
      </c>
      <c r="F41" s="47">
        <v>8510</v>
      </c>
      <c r="G41" s="47">
        <v>10712</v>
      </c>
      <c r="H41" s="47">
        <v>492</v>
      </c>
      <c r="I41" s="47">
        <v>1144</v>
      </c>
      <c r="J41" s="47">
        <v>234</v>
      </c>
      <c r="K41" s="47">
        <v>674</v>
      </c>
      <c r="L41" s="47">
        <v>56</v>
      </c>
      <c r="M41" s="47">
        <v>63</v>
      </c>
      <c r="N41" s="52">
        <f t="shared" si="6"/>
        <v>44140</v>
      </c>
      <c r="P41" s="3"/>
    </row>
    <row r="42" spans="1:16" ht="15" customHeight="1" thickTop="1" thickBot="1">
      <c r="A42" s="83" t="s">
        <v>48</v>
      </c>
      <c r="B42" s="47">
        <v>2251</v>
      </c>
      <c r="C42" s="47">
        <v>2668</v>
      </c>
      <c r="D42" s="47">
        <v>634</v>
      </c>
      <c r="E42" s="47">
        <v>615</v>
      </c>
      <c r="F42" s="47">
        <v>2196</v>
      </c>
      <c r="G42" s="47">
        <v>3109</v>
      </c>
      <c r="H42" s="47">
        <v>161</v>
      </c>
      <c r="I42" s="47">
        <v>359</v>
      </c>
      <c r="J42" s="47">
        <v>56</v>
      </c>
      <c r="K42" s="47">
        <v>203</v>
      </c>
      <c r="L42" s="47">
        <v>26</v>
      </c>
      <c r="M42" s="47">
        <v>21</v>
      </c>
      <c r="N42" s="52">
        <f t="shared" si="6"/>
        <v>12299</v>
      </c>
      <c r="O42" s="3"/>
      <c r="P42" s="3"/>
    </row>
    <row r="43" spans="1:16" ht="15" customHeight="1" thickTop="1" thickBot="1">
      <c r="A43" s="83" t="s">
        <v>49</v>
      </c>
      <c r="B43" s="48">
        <v>28</v>
      </c>
      <c r="C43" s="48">
        <v>0</v>
      </c>
      <c r="D43" s="51">
        <v>0</v>
      </c>
      <c r="E43" s="48">
        <v>0</v>
      </c>
      <c r="F43" s="48">
        <v>1</v>
      </c>
      <c r="G43" s="48">
        <v>0</v>
      </c>
      <c r="H43" s="48">
        <v>1</v>
      </c>
      <c r="I43" s="48">
        <v>3</v>
      </c>
      <c r="J43" s="48">
        <v>0</v>
      </c>
      <c r="K43" s="48">
        <v>0</v>
      </c>
      <c r="L43" s="48">
        <v>0</v>
      </c>
      <c r="M43" s="48">
        <v>0</v>
      </c>
      <c r="N43" s="52">
        <f t="shared" si="6"/>
        <v>33</v>
      </c>
      <c r="P43" s="3"/>
    </row>
    <row r="44" spans="1:16" ht="15" customHeight="1" thickTop="1" thickBot="1">
      <c r="A44" s="83" t="s">
        <v>17</v>
      </c>
      <c r="B44" s="48">
        <v>60</v>
      </c>
      <c r="C44" s="48">
        <v>3</v>
      </c>
      <c r="D44" s="51">
        <v>99</v>
      </c>
      <c r="E44" s="48">
        <v>1</v>
      </c>
      <c r="F44" s="48">
        <v>41</v>
      </c>
      <c r="G44" s="48">
        <v>0</v>
      </c>
      <c r="H44" s="48">
        <v>1</v>
      </c>
      <c r="I44" s="48">
        <v>2</v>
      </c>
      <c r="J44" s="48">
        <v>0</v>
      </c>
      <c r="K44" s="48">
        <v>1</v>
      </c>
      <c r="L44" s="48">
        <v>0</v>
      </c>
      <c r="M44" s="48">
        <v>0</v>
      </c>
      <c r="N44" s="52">
        <f t="shared" si="6"/>
        <v>208</v>
      </c>
      <c r="P44" s="3"/>
    </row>
    <row r="45" spans="1:16" ht="16.5" thickTop="1" thickBot="1">
      <c r="A45" s="84" t="s">
        <v>50</v>
      </c>
      <c r="B45" s="13">
        <f t="shared" ref="B45:M45" si="15">SUM(B41:B44)</f>
        <v>10184</v>
      </c>
      <c r="C45" s="13">
        <f t="shared" si="15"/>
        <v>11882</v>
      </c>
      <c r="D45" s="13">
        <f t="shared" si="15"/>
        <v>3437</v>
      </c>
      <c r="E45" s="37">
        <f t="shared" si="15"/>
        <v>3111</v>
      </c>
      <c r="F45" s="37">
        <f t="shared" si="15"/>
        <v>10748</v>
      </c>
      <c r="G45" s="38">
        <f t="shared" si="15"/>
        <v>13821</v>
      </c>
      <c r="H45" s="37">
        <f t="shared" si="15"/>
        <v>655</v>
      </c>
      <c r="I45" s="37">
        <f t="shared" si="15"/>
        <v>1508</v>
      </c>
      <c r="J45" s="37">
        <f t="shared" si="15"/>
        <v>290</v>
      </c>
      <c r="K45" s="13">
        <f t="shared" si="15"/>
        <v>878</v>
      </c>
      <c r="L45" s="13">
        <f t="shared" si="15"/>
        <v>82</v>
      </c>
      <c r="M45" s="13">
        <f t="shared" si="15"/>
        <v>84</v>
      </c>
      <c r="N45" s="49">
        <f>SUM(B45:M45)</f>
        <v>56680</v>
      </c>
    </row>
    <row r="46" spans="1:16" ht="15.75" thickTop="1">
      <c r="F46" s="42"/>
      <c r="G46" s="42"/>
      <c r="H46" s="39"/>
      <c r="I46" s="40"/>
    </row>
    <row r="47" spans="1:16">
      <c r="A47" s="89" t="s">
        <v>51</v>
      </c>
      <c r="B47" s="3"/>
      <c r="C47" s="65"/>
      <c r="D47" s="66"/>
      <c r="F47" s="3"/>
      <c r="G47" s="3"/>
      <c r="H47" s="3"/>
      <c r="K47" s="3"/>
      <c r="L47" s="3"/>
      <c r="M47" s="3"/>
      <c r="N47" s="3"/>
    </row>
    <row r="48" spans="1:16">
      <c r="A48" s="30"/>
      <c r="F48" s="41"/>
      <c r="G48" s="44"/>
      <c r="H48" s="40"/>
    </row>
    <row r="49" spans="1:8">
      <c r="A49" s="30"/>
      <c r="F49" s="42"/>
      <c r="G49" s="45"/>
      <c r="H49" s="43"/>
    </row>
  </sheetData>
  <mergeCells count="2">
    <mergeCell ref="A9:N9"/>
    <mergeCell ref="A8:N8"/>
  </mergeCells>
  <pageMargins left="0.7" right="0.7" top="0.75" bottom="0.75" header="0.3" footer="0.3"/>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1"/>
  <sheetViews>
    <sheetView topLeftCell="A25" zoomScale="80" zoomScaleNormal="80" workbookViewId="0">
      <selection activeCell="L33" sqref="L33"/>
    </sheetView>
  </sheetViews>
  <sheetFormatPr defaultColWidth="11.42578125" defaultRowHeight="15"/>
  <cols>
    <col min="1" max="1" width="89.42578125" style="6" customWidth="1"/>
    <col min="2" max="2" width="11.85546875" customWidth="1"/>
    <col min="3" max="13" width="8.7109375" customWidth="1"/>
    <col min="14" max="14" width="9.5703125" customWidth="1"/>
  </cols>
  <sheetData>
    <row r="1" spans="1:16" s="22" customFormat="1" ht="83.25" thickBot="1">
      <c r="A1" s="90" t="s">
        <v>52</v>
      </c>
      <c r="B1" s="91" t="s">
        <v>1</v>
      </c>
      <c r="C1" s="91" t="s">
        <v>2</v>
      </c>
      <c r="D1" s="91" t="s">
        <v>3</v>
      </c>
      <c r="E1" s="91" t="s">
        <v>4</v>
      </c>
      <c r="F1" s="91" t="s">
        <v>5</v>
      </c>
      <c r="G1" s="91" t="s">
        <v>6</v>
      </c>
      <c r="H1" s="91" t="s">
        <v>7</v>
      </c>
      <c r="I1" s="91" t="s">
        <v>8</v>
      </c>
      <c r="J1" s="91" t="s">
        <v>9</v>
      </c>
      <c r="K1" s="91" t="s">
        <v>10</v>
      </c>
      <c r="L1" s="91" t="s">
        <v>11</v>
      </c>
      <c r="M1" s="91" t="s">
        <v>12</v>
      </c>
      <c r="N1" s="91" t="s">
        <v>13</v>
      </c>
    </row>
    <row r="2" spans="1:16" ht="15" customHeight="1" thickTop="1" thickBot="1">
      <c r="A2" s="92" t="s">
        <v>53</v>
      </c>
      <c r="B2" s="2">
        <v>883</v>
      </c>
      <c r="C2" s="2">
        <f t="shared" ref="C2:N2" si="0">SUM(C10,C15,C20)</f>
        <v>1190</v>
      </c>
      <c r="D2" s="2">
        <v>647</v>
      </c>
      <c r="E2" s="2">
        <f t="shared" si="0"/>
        <v>202</v>
      </c>
      <c r="F2" s="2">
        <f t="shared" si="0"/>
        <v>2696</v>
      </c>
      <c r="G2" s="2">
        <f t="shared" si="0"/>
        <v>1636</v>
      </c>
      <c r="H2" s="2">
        <f t="shared" si="0"/>
        <v>57</v>
      </c>
      <c r="I2" s="2">
        <f t="shared" si="0"/>
        <v>534</v>
      </c>
      <c r="J2" s="2">
        <f t="shared" si="0"/>
        <v>24</v>
      </c>
      <c r="K2" s="2">
        <f t="shared" si="0"/>
        <v>85</v>
      </c>
      <c r="L2" s="2">
        <f t="shared" si="0"/>
        <v>11</v>
      </c>
      <c r="M2" s="2">
        <f t="shared" si="0"/>
        <v>7</v>
      </c>
      <c r="N2" s="2">
        <f t="shared" si="0"/>
        <v>7972</v>
      </c>
      <c r="O2" s="3"/>
    </row>
    <row r="3" spans="1:16" ht="15" customHeight="1" thickTop="1" thickBot="1">
      <c r="A3" s="92" t="s">
        <v>54</v>
      </c>
      <c r="B3" s="2">
        <v>250</v>
      </c>
      <c r="C3" s="2">
        <f t="shared" ref="C3:N3" si="1">SUM(C11,C16,C21)</f>
        <v>308</v>
      </c>
      <c r="D3" s="2">
        <v>127</v>
      </c>
      <c r="E3" s="2">
        <f t="shared" si="1"/>
        <v>48</v>
      </c>
      <c r="F3" s="2">
        <f t="shared" si="1"/>
        <v>823</v>
      </c>
      <c r="G3" s="2">
        <f t="shared" si="1"/>
        <v>379</v>
      </c>
      <c r="H3" s="2">
        <f t="shared" si="1"/>
        <v>19</v>
      </c>
      <c r="I3" s="2">
        <f t="shared" si="1"/>
        <v>141</v>
      </c>
      <c r="J3" s="2">
        <f t="shared" si="1"/>
        <v>5</v>
      </c>
      <c r="K3" s="2">
        <f t="shared" si="1"/>
        <v>20</v>
      </c>
      <c r="L3" s="2">
        <f t="shared" si="1"/>
        <v>2</v>
      </c>
      <c r="M3" s="2">
        <f t="shared" si="1"/>
        <v>2</v>
      </c>
      <c r="N3" s="2">
        <f t="shared" si="1"/>
        <v>2124</v>
      </c>
    </row>
    <row r="4" spans="1:16" ht="16.5" thickTop="1" thickBot="1">
      <c r="A4" s="92" t="s">
        <v>55</v>
      </c>
      <c r="B4" s="2">
        <v>0</v>
      </c>
      <c r="C4" s="2">
        <f t="shared" ref="C4:N5" si="2">SUM(C12,C17,C22)</f>
        <v>0</v>
      </c>
      <c r="D4" s="2">
        <v>0</v>
      </c>
      <c r="E4" s="2">
        <f t="shared" si="2"/>
        <v>0</v>
      </c>
      <c r="F4" s="2">
        <f t="shared" si="2"/>
        <v>0</v>
      </c>
      <c r="G4" s="2">
        <f t="shared" si="2"/>
        <v>0</v>
      </c>
      <c r="H4" s="2">
        <f t="shared" si="2"/>
        <v>0</v>
      </c>
      <c r="I4" s="2">
        <f t="shared" si="2"/>
        <v>0</v>
      </c>
      <c r="J4" s="2">
        <f t="shared" si="2"/>
        <v>0</v>
      </c>
      <c r="K4" s="2">
        <f t="shared" si="2"/>
        <v>0</v>
      </c>
      <c r="L4" s="2">
        <f t="shared" si="2"/>
        <v>0</v>
      </c>
      <c r="M4" s="2">
        <f t="shared" si="2"/>
        <v>0</v>
      </c>
      <c r="N4" s="2">
        <f t="shared" si="2"/>
        <v>0</v>
      </c>
    </row>
    <row r="5" spans="1:16" ht="16.5" thickTop="1" thickBot="1">
      <c r="A5" s="92" t="s">
        <v>17</v>
      </c>
      <c r="B5" s="2">
        <v>7</v>
      </c>
      <c r="C5" s="2">
        <f t="shared" si="2"/>
        <v>0</v>
      </c>
      <c r="D5" s="2">
        <v>125</v>
      </c>
      <c r="E5" s="2">
        <f t="shared" si="2"/>
        <v>0</v>
      </c>
      <c r="F5" s="2">
        <f t="shared" si="2"/>
        <v>18</v>
      </c>
      <c r="G5" s="2">
        <f t="shared" si="2"/>
        <v>0</v>
      </c>
      <c r="H5" s="2">
        <f t="shared" si="2"/>
        <v>0</v>
      </c>
      <c r="I5" s="2">
        <f t="shared" si="2"/>
        <v>0</v>
      </c>
      <c r="J5" s="2">
        <f t="shared" si="2"/>
        <v>0</v>
      </c>
      <c r="K5" s="2">
        <f t="shared" si="2"/>
        <v>0</v>
      </c>
      <c r="L5" s="2">
        <f t="shared" si="2"/>
        <v>0</v>
      </c>
      <c r="M5" s="2">
        <f t="shared" si="2"/>
        <v>0</v>
      </c>
      <c r="N5" s="2">
        <f t="shared" si="2"/>
        <v>150</v>
      </c>
    </row>
    <row r="6" spans="1:16" ht="15" customHeight="1" thickTop="1" thickBot="1">
      <c r="A6" s="93" t="s">
        <v>56</v>
      </c>
      <c r="B6" s="14">
        <f>SUM(B14,B19,B24)</f>
        <v>1140</v>
      </c>
      <c r="C6" s="14">
        <f>SUM(C14,C19,C24)</f>
        <v>1498</v>
      </c>
      <c r="D6" s="14">
        <f>SUM(D14,D19,D24)</f>
        <v>899</v>
      </c>
      <c r="E6" s="14">
        <f t="shared" ref="E6:M6" si="3">SUM(E14,E19,E24)</f>
        <v>250</v>
      </c>
      <c r="F6" s="14">
        <f t="shared" si="3"/>
        <v>3537</v>
      </c>
      <c r="G6" s="14">
        <f t="shared" si="3"/>
        <v>2015</v>
      </c>
      <c r="H6" s="14">
        <f t="shared" si="3"/>
        <v>76</v>
      </c>
      <c r="I6" s="14">
        <f t="shared" si="3"/>
        <v>675</v>
      </c>
      <c r="J6" s="14">
        <f t="shared" si="3"/>
        <v>29</v>
      </c>
      <c r="K6" s="14">
        <f t="shared" si="3"/>
        <v>105</v>
      </c>
      <c r="L6" s="14">
        <f t="shared" si="3"/>
        <v>13</v>
      </c>
      <c r="M6" s="14">
        <f t="shared" si="3"/>
        <v>9</v>
      </c>
      <c r="N6" s="14">
        <f>SUM(N2,N3,N4,N5)</f>
        <v>10246</v>
      </c>
      <c r="O6" s="3"/>
    </row>
    <row r="7" spans="1:16" ht="15" customHeight="1" thickTop="1" thickBot="1">
      <c r="A7" s="94" t="s">
        <v>57</v>
      </c>
      <c r="B7" s="76">
        <f t="shared" ref="B7:N7" si="4">B3/(B6-B5)</f>
        <v>0.22065313327449249</v>
      </c>
      <c r="C7" s="76">
        <f t="shared" si="4"/>
        <v>0.20560747663551401</v>
      </c>
      <c r="D7" s="76">
        <f t="shared" si="4"/>
        <v>0.16408268733850129</v>
      </c>
      <c r="E7" s="76">
        <f t="shared" si="4"/>
        <v>0.192</v>
      </c>
      <c r="F7" s="76">
        <f t="shared" si="4"/>
        <v>0.23387325944870702</v>
      </c>
      <c r="G7" s="76">
        <f t="shared" si="4"/>
        <v>0.1880893300248139</v>
      </c>
      <c r="H7" s="76">
        <f t="shared" si="4"/>
        <v>0.25</v>
      </c>
      <c r="I7" s="76">
        <f t="shared" si="4"/>
        <v>0.2088888888888889</v>
      </c>
      <c r="J7" s="76">
        <f t="shared" si="4"/>
        <v>0.17241379310344829</v>
      </c>
      <c r="K7" s="76">
        <f t="shared" si="4"/>
        <v>0.19047619047619047</v>
      </c>
      <c r="L7" s="76">
        <f t="shared" si="4"/>
        <v>0.15384615384615385</v>
      </c>
      <c r="M7" s="76">
        <f t="shared" si="4"/>
        <v>0.22222222222222221</v>
      </c>
      <c r="N7" s="76">
        <f t="shared" si="4"/>
        <v>0.21038034865293184</v>
      </c>
      <c r="O7" s="35"/>
    </row>
    <row r="8" spans="1:16" ht="15.75" customHeight="1" thickTop="1" thickBot="1">
      <c r="A8" s="20"/>
      <c r="B8" s="71">
        <f>B6-SUM(B2:B5)</f>
        <v>0</v>
      </c>
      <c r="C8" s="64">
        <f>C6-SUM(C2:C5)</f>
        <v>0</v>
      </c>
      <c r="D8" s="64">
        <f t="shared" ref="D8:M8" si="5">D6-SUM(D2:D5)</f>
        <v>0</v>
      </c>
      <c r="E8" s="64">
        <f t="shared" si="5"/>
        <v>0</v>
      </c>
      <c r="F8" s="64">
        <f t="shared" si="5"/>
        <v>0</v>
      </c>
      <c r="G8" s="64">
        <f t="shared" si="5"/>
        <v>0</v>
      </c>
      <c r="H8" s="64">
        <f t="shared" si="5"/>
        <v>0</v>
      </c>
      <c r="I8" s="64">
        <f t="shared" si="5"/>
        <v>0</v>
      </c>
      <c r="J8" s="64">
        <f t="shared" si="5"/>
        <v>0</v>
      </c>
      <c r="K8" s="64">
        <f t="shared" si="5"/>
        <v>0</v>
      </c>
      <c r="L8" s="64">
        <f t="shared" si="5"/>
        <v>0</v>
      </c>
      <c r="M8" s="64">
        <f t="shared" si="5"/>
        <v>0</v>
      </c>
      <c r="N8" s="64">
        <f>N6-SUM(N2:N5)</f>
        <v>0</v>
      </c>
    </row>
    <row r="9" spans="1:16" s="22" customFormat="1" ht="45" customHeight="1" thickTop="1" thickBot="1">
      <c r="A9" s="95" t="s">
        <v>58</v>
      </c>
      <c r="B9" s="23"/>
      <c r="C9" s="23"/>
      <c r="D9" s="23"/>
      <c r="E9" s="23"/>
      <c r="F9" s="23"/>
      <c r="G9" s="23"/>
      <c r="H9" s="23"/>
      <c r="I9" s="23"/>
      <c r="J9" s="23"/>
      <c r="K9" s="23"/>
      <c r="L9" s="23"/>
      <c r="M9" s="23"/>
      <c r="N9" s="24"/>
    </row>
    <row r="10" spans="1:16" ht="15" customHeight="1" thickTop="1" thickBot="1">
      <c r="A10" s="92" t="s">
        <v>59</v>
      </c>
      <c r="B10" s="72">
        <v>472</v>
      </c>
      <c r="C10" s="58">
        <v>781</v>
      </c>
      <c r="D10" s="58">
        <v>410</v>
      </c>
      <c r="E10" s="58">
        <v>95</v>
      </c>
      <c r="F10" s="58">
        <v>1781</v>
      </c>
      <c r="G10" s="58">
        <v>1321</v>
      </c>
      <c r="H10" s="58">
        <v>44</v>
      </c>
      <c r="I10" s="58">
        <v>181</v>
      </c>
      <c r="J10" s="58">
        <v>13</v>
      </c>
      <c r="K10" s="58">
        <v>33</v>
      </c>
      <c r="L10" s="58">
        <v>10</v>
      </c>
      <c r="M10" s="58">
        <v>5</v>
      </c>
      <c r="N10" s="63">
        <f>SUM(B10:M10)</f>
        <v>5146</v>
      </c>
    </row>
    <row r="11" spans="1:16" ht="15" customHeight="1" thickTop="1" thickBot="1">
      <c r="A11" s="92" t="s">
        <v>60</v>
      </c>
      <c r="B11" s="72">
        <v>165</v>
      </c>
      <c r="C11" s="58">
        <v>226</v>
      </c>
      <c r="D11" s="58">
        <v>95</v>
      </c>
      <c r="E11" s="58">
        <v>31</v>
      </c>
      <c r="F11" s="58">
        <v>598</v>
      </c>
      <c r="G11" s="58">
        <v>269</v>
      </c>
      <c r="H11" s="58">
        <v>18</v>
      </c>
      <c r="I11" s="58">
        <v>79</v>
      </c>
      <c r="J11" s="58">
        <v>4</v>
      </c>
      <c r="K11" s="58">
        <v>14</v>
      </c>
      <c r="L11" s="58">
        <v>2</v>
      </c>
      <c r="M11" s="58">
        <v>2</v>
      </c>
      <c r="N11" s="63">
        <f t="shared" ref="N11:N23" si="6">SUM(B11:M11)</f>
        <v>1503</v>
      </c>
    </row>
    <row r="12" spans="1:16" ht="16.5" thickTop="1" thickBot="1">
      <c r="A12" s="92" t="s">
        <v>61</v>
      </c>
      <c r="B12" s="72">
        <v>0</v>
      </c>
      <c r="C12" s="58">
        <v>0</v>
      </c>
      <c r="D12" s="58">
        <v>0</v>
      </c>
      <c r="E12" s="58">
        <v>0</v>
      </c>
      <c r="F12" s="58">
        <v>0</v>
      </c>
      <c r="G12" s="58">
        <v>0</v>
      </c>
      <c r="H12" s="58">
        <v>0</v>
      </c>
      <c r="I12" s="58">
        <v>0</v>
      </c>
      <c r="J12" s="58">
        <v>0</v>
      </c>
      <c r="K12" s="58">
        <v>0</v>
      </c>
      <c r="L12" s="58">
        <v>0</v>
      </c>
      <c r="M12" s="58">
        <v>0</v>
      </c>
      <c r="N12" s="63">
        <f t="shared" si="6"/>
        <v>0</v>
      </c>
    </row>
    <row r="13" spans="1:16" ht="16.5" thickTop="1" thickBot="1">
      <c r="A13" s="92" t="s">
        <v>17</v>
      </c>
      <c r="B13" s="72">
        <v>6</v>
      </c>
      <c r="C13" s="58">
        <v>0</v>
      </c>
      <c r="D13" s="58">
        <v>122</v>
      </c>
      <c r="E13" s="58">
        <v>0</v>
      </c>
      <c r="F13" s="58">
        <v>15</v>
      </c>
      <c r="G13" s="58">
        <v>0</v>
      </c>
      <c r="H13" s="58">
        <v>0</v>
      </c>
      <c r="I13" s="58">
        <v>0</v>
      </c>
      <c r="J13" s="58">
        <v>0</v>
      </c>
      <c r="K13" s="58">
        <v>0</v>
      </c>
      <c r="L13" s="58">
        <v>0</v>
      </c>
      <c r="M13" s="58">
        <v>0</v>
      </c>
      <c r="N13" s="58">
        <f t="shared" si="6"/>
        <v>143</v>
      </c>
    </row>
    <row r="14" spans="1:16" ht="15" customHeight="1" thickTop="1" thickBot="1">
      <c r="A14" s="93" t="s">
        <v>62</v>
      </c>
      <c r="B14" s="16">
        <f t="shared" ref="B14:G14" si="7">SUM(B10:B13)</f>
        <v>643</v>
      </c>
      <c r="C14" s="16">
        <f t="shared" si="7"/>
        <v>1007</v>
      </c>
      <c r="D14" s="16">
        <f t="shared" si="7"/>
        <v>627</v>
      </c>
      <c r="E14" s="16">
        <f t="shared" si="7"/>
        <v>126</v>
      </c>
      <c r="F14" s="16">
        <f t="shared" si="7"/>
        <v>2394</v>
      </c>
      <c r="G14" s="16">
        <f t="shared" si="7"/>
        <v>1590</v>
      </c>
      <c r="H14" s="16">
        <f t="shared" ref="H14:M14" si="8">SUM(H10:H13)</f>
        <v>62</v>
      </c>
      <c r="I14" s="16">
        <f t="shared" si="8"/>
        <v>260</v>
      </c>
      <c r="J14" s="16">
        <f t="shared" si="8"/>
        <v>17</v>
      </c>
      <c r="K14" s="16">
        <f t="shared" si="8"/>
        <v>47</v>
      </c>
      <c r="L14" s="16">
        <f t="shared" si="8"/>
        <v>12</v>
      </c>
      <c r="M14" s="16">
        <f t="shared" si="8"/>
        <v>7</v>
      </c>
      <c r="N14" s="16">
        <f>SUM(B14:M14)</f>
        <v>6792</v>
      </c>
      <c r="O14" s="33"/>
    </row>
    <row r="15" spans="1:16" ht="15" customHeight="1" thickTop="1" thickBot="1">
      <c r="A15" s="92" t="s">
        <v>63</v>
      </c>
      <c r="B15" s="72">
        <v>389</v>
      </c>
      <c r="C15" s="58">
        <v>409</v>
      </c>
      <c r="D15" s="58">
        <v>237</v>
      </c>
      <c r="E15" s="61">
        <v>96</v>
      </c>
      <c r="F15" s="61">
        <v>873</v>
      </c>
      <c r="G15" s="61">
        <v>307</v>
      </c>
      <c r="H15" s="58">
        <v>13</v>
      </c>
      <c r="I15" s="61">
        <v>56</v>
      </c>
      <c r="J15" s="58">
        <v>11</v>
      </c>
      <c r="K15" s="61">
        <v>52</v>
      </c>
      <c r="L15" s="61">
        <v>1</v>
      </c>
      <c r="M15" s="58">
        <v>2</v>
      </c>
      <c r="N15" s="63">
        <f>SUM(B15:M15)</f>
        <v>2446</v>
      </c>
      <c r="P15" s="4"/>
    </row>
    <row r="16" spans="1:16" ht="15" customHeight="1" thickTop="1" thickBot="1">
      <c r="A16" s="92" t="s">
        <v>64</v>
      </c>
      <c r="B16" s="72">
        <v>75</v>
      </c>
      <c r="C16" s="58">
        <v>82</v>
      </c>
      <c r="D16" s="58">
        <v>32</v>
      </c>
      <c r="E16" s="62">
        <v>16</v>
      </c>
      <c r="F16" s="58">
        <v>215</v>
      </c>
      <c r="G16" s="61">
        <v>109</v>
      </c>
      <c r="H16" s="58">
        <v>1</v>
      </c>
      <c r="I16" s="61">
        <v>14</v>
      </c>
      <c r="J16" s="58">
        <v>1</v>
      </c>
      <c r="K16" s="58">
        <v>6</v>
      </c>
      <c r="L16" s="58">
        <v>0</v>
      </c>
      <c r="M16" s="58">
        <v>0</v>
      </c>
      <c r="N16" s="63">
        <f t="shared" si="6"/>
        <v>551</v>
      </c>
      <c r="P16" s="3"/>
    </row>
    <row r="17" spans="1:16" ht="16.5" thickTop="1" thickBot="1">
      <c r="A17" s="92" t="s">
        <v>65</v>
      </c>
      <c r="B17" s="72">
        <v>0</v>
      </c>
      <c r="C17" s="58">
        <v>0</v>
      </c>
      <c r="D17" s="58">
        <v>0</v>
      </c>
      <c r="E17" s="58">
        <v>0</v>
      </c>
      <c r="F17" s="58">
        <v>0</v>
      </c>
      <c r="G17" s="58">
        <v>0</v>
      </c>
      <c r="H17" s="58">
        <v>0</v>
      </c>
      <c r="I17" s="58">
        <v>0</v>
      </c>
      <c r="J17" s="58">
        <v>0</v>
      </c>
      <c r="K17" s="60">
        <v>0</v>
      </c>
      <c r="L17" s="60">
        <v>0</v>
      </c>
      <c r="M17" s="60">
        <v>0</v>
      </c>
      <c r="N17" s="63">
        <f t="shared" si="6"/>
        <v>0</v>
      </c>
    </row>
    <row r="18" spans="1:16" ht="16.5" thickTop="1" thickBot="1">
      <c r="A18" s="92" t="s">
        <v>17</v>
      </c>
      <c r="B18" s="72">
        <v>0</v>
      </c>
      <c r="C18" s="58">
        <v>0</v>
      </c>
      <c r="D18" s="58">
        <v>3</v>
      </c>
      <c r="E18" s="58">
        <v>0</v>
      </c>
      <c r="F18" s="58">
        <v>2</v>
      </c>
      <c r="G18" s="58">
        <v>0</v>
      </c>
      <c r="H18" s="58">
        <v>0</v>
      </c>
      <c r="I18" s="58">
        <v>0</v>
      </c>
      <c r="J18" s="58">
        <v>0</v>
      </c>
      <c r="K18" s="60">
        <v>0</v>
      </c>
      <c r="L18" s="60">
        <v>0</v>
      </c>
      <c r="M18" s="60">
        <v>0</v>
      </c>
      <c r="N18" s="63">
        <f t="shared" si="6"/>
        <v>5</v>
      </c>
    </row>
    <row r="19" spans="1:16" ht="15" customHeight="1" thickTop="1" thickBot="1">
      <c r="A19" s="93" t="s">
        <v>66</v>
      </c>
      <c r="B19" s="16">
        <f t="shared" ref="B19:M19" si="9">SUM(B15:B18)</f>
        <v>464</v>
      </c>
      <c r="C19" s="16">
        <f t="shared" si="9"/>
        <v>491</v>
      </c>
      <c r="D19" s="16">
        <f t="shared" si="9"/>
        <v>272</v>
      </c>
      <c r="E19" s="16">
        <f t="shared" si="9"/>
        <v>112</v>
      </c>
      <c r="F19" s="16">
        <f t="shared" si="9"/>
        <v>1090</v>
      </c>
      <c r="G19" s="16">
        <f t="shared" si="9"/>
        <v>416</v>
      </c>
      <c r="H19" s="16">
        <f t="shared" si="9"/>
        <v>14</v>
      </c>
      <c r="I19" s="16">
        <f t="shared" si="9"/>
        <v>70</v>
      </c>
      <c r="J19" s="16">
        <f t="shared" si="9"/>
        <v>12</v>
      </c>
      <c r="K19" s="16">
        <f t="shared" si="9"/>
        <v>58</v>
      </c>
      <c r="L19" s="16">
        <f t="shared" si="9"/>
        <v>1</v>
      </c>
      <c r="M19" s="16">
        <f t="shared" si="9"/>
        <v>2</v>
      </c>
      <c r="N19" s="16">
        <f>SUM(B19:M19)</f>
        <v>3002</v>
      </c>
      <c r="O19" s="36"/>
      <c r="P19" s="5"/>
    </row>
    <row r="20" spans="1:16" ht="15" customHeight="1" thickTop="1" thickBot="1">
      <c r="A20" s="92" t="s">
        <v>67</v>
      </c>
      <c r="B20" s="70">
        <f>B2-B10-B15</f>
        <v>22</v>
      </c>
      <c r="C20" s="58">
        <v>0</v>
      </c>
      <c r="D20" s="58">
        <v>0</v>
      </c>
      <c r="E20" s="58">
        <v>11</v>
      </c>
      <c r="F20" s="58">
        <v>42</v>
      </c>
      <c r="G20" s="58">
        <v>8</v>
      </c>
      <c r="H20" s="58">
        <v>0</v>
      </c>
      <c r="I20" s="58">
        <v>297</v>
      </c>
      <c r="J20" s="58">
        <v>0</v>
      </c>
      <c r="K20" s="58">
        <v>0</v>
      </c>
      <c r="L20" s="58">
        <v>0</v>
      </c>
      <c r="M20" s="58">
        <v>0</v>
      </c>
      <c r="N20" s="63">
        <f>SUM(B20:M20)</f>
        <v>380</v>
      </c>
      <c r="P20" s="3"/>
    </row>
    <row r="21" spans="1:16" ht="16.5" thickTop="1" thickBot="1">
      <c r="A21" s="92" t="s">
        <v>68</v>
      </c>
      <c r="B21" s="70">
        <f>B3-B11-B16</f>
        <v>10</v>
      </c>
      <c r="C21" s="58">
        <v>0</v>
      </c>
      <c r="D21" s="58">
        <v>0</v>
      </c>
      <c r="E21" s="58">
        <v>1</v>
      </c>
      <c r="F21" s="58">
        <v>10</v>
      </c>
      <c r="G21" s="58">
        <v>1</v>
      </c>
      <c r="H21" s="58">
        <v>0</v>
      </c>
      <c r="I21" s="58">
        <v>48</v>
      </c>
      <c r="J21" s="58">
        <v>0</v>
      </c>
      <c r="K21" s="58">
        <v>0</v>
      </c>
      <c r="L21" s="58">
        <v>0</v>
      </c>
      <c r="M21" s="58">
        <v>0</v>
      </c>
      <c r="N21" s="63">
        <f t="shared" si="6"/>
        <v>70</v>
      </c>
    </row>
    <row r="22" spans="1:16" s="11" customFormat="1" ht="15" customHeight="1" thickTop="1" thickBot="1">
      <c r="A22" s="92" t="s">
        <v>69</v>
      </c>
      <c r="B22" s="70">
        <f>B4-B12-B17</f>
        <v>0</v>
      </c>
      <c r="C22" s="60">
        <v>0</v>
      </c>
      <c r="D22" s="60">
        <v>0</v>
      </c>
      <c r="E22" s="60">
        <v>0</v>
      </c>
      <c r="F22" s="60">
        <v>0</v>
      </c>
      <c r="G22" s="60">
        <v>0</v>
      </c>
      <c r="H22" s="60">
        <v>0</v>
      </c>
      <c r="I22" s="60">
        <v>0</v>
      </c>
      <c r="J22" s="60">
        <v>0</v>
      </c>
      <c r="K22" s="60">
        <v>0</v>
      </c>
      <c r="L22" s="60">
        <v>0</v>
      </c>
      <c r="M22" s="60">
        <v>0</v>
      </c>
      <c r="N22" s="63">
        <f t="shared" si="6"/>
        <v>0</v>
      </c>
      <c r="O22" s="32"/>
      <c r="P22" s="15"/>
    </row>
    <row r="23" spans="1:16" s="11" customFormat="1" ht="15" customHeight="1" thickTop="1" thickBot="1">
      <c r="A23" s="92" t="s">
        <v>17</v>
      </c>
      <c r="B23" s="70">
        <f>B5-B13-B18</f>
        <v>1</v>
      </c>
      <c r="C23" s="60"/>
      <c r="D23" s="60">
        <v>0</v>
      </c>
      <c r="E23" s="60">
        <v>0</v>
      </c>
      <c r="F23" s="60">
        <v>1</v>
      </c>
      <c r="G23" s="60">
        <v>0</v>
      </c>
      <c r="H23" s="60">
        <v>0</v>
      </c>
      <c r="I23" s="60">
        <v>0</v>
      </c>
      <c r="J23" s="60">
        <v>0</v>
      </c>
      <c r="K23" s="60">
        <v>0</v>
      </c>
      <c r="L23" s="60">
        <v>0</v>
      </c>
      <c r="M23" s="60">
        <v>0</v>
      </c>
      <c r="N23" s="60">
        <f t="shared" si="6"/>
        <v>2</v>
      </c>
      <c r="O23" s="59"/>
      <c r="P23" s="15"/>
    </row>
    <row r="24" spans="1:16" ht="15" customHeight="1" thickTop="1" thickBot="1">
      <c r="A24" s="93" t="s">
        <v>70</v>
      </c>
      <c r="B24" s="16">
        <f>SUM(B20:B23)</f>
        <v>33</v>
      </c>
      <c r="C24" s="16">
        <f t="shared" ref="C24" si="10">SUM(C20:C22)</f>
        <v>0</v>
      </c>
      <c r="D24" s="16">
        <f>SUM(D20:D23)</f>
        <v>0</v>
      </c>
      <c r="E24" s="16">
        <f t="shared" ref="E24:L24" si="11">SUM(E20:E23)</f>
        <v>12</v>
      </c>
      <c r="F24" s="16">
        <f>SUM(F20:F23)</f>
        <v>53</v>
      </c>
      <c r="G24" s="16">
        <f t="shared" si="11"/>
        <v>9</v>
      </c>
      <c r="H24" s="16">
        <f t="shared" si="11"/>
        <v>0</v>
      </c>
      <c r="I24" s="16">
        <f t="shared" si="11"/>
        <v>345</v>
      </c>
      <c r="J24" s="16">
        <f t="shared" si="11"/>
        <v>0</v>
      </c>
      <c r="K24" s="16">
        <f t="shared" si="11"/>
        <v>0</v>
      </c>
      <c r="L24" s="16">
        <f t="shared" si="11"/>
        <v>0</v>
      </c>
      <c r="M24" s="16">
        <v>0</v>
      </c>
      <c r="N24" s="16">
        <f>SUM(B24:M24)</f>
        <v>452</v>
      </c>
      <c r="O24" s="3"/>
    </row>
    <row r="25" spans="1:16" ht="97.5" customHeight="1" thickTop="1">
      <c r="A25" s="96" t="s">
        <v>71</v>
      </c>
      <c r="B25" s="18"/>
      <c r="C25" s="18"/>
      <c r="D25" s="18"/>
      <c r="E25" s="18"/>
      <c r="F25" s="18"/>
      <c r="G25" s="18"/>
      <c r="H25" s="18"/>
      <c r="I25" s="18"/>
      <c r="J25" s="18"/>
      <c r="K25" s="18"/>
      <c r="L25" s="18"/>
      <c r="M25" s="18"/>
      <c r="N25" s="19"/>
    </row>
    <row r="26" spans="1:16" ht="110.45" customHeight="1">
      <c r="B26" s="73"/>
    </row>
    <row r="27" spans="1:16" ht="52.5" customHeight="1">
      <c r="A27" s="97" t="s">
        <v>72</v>
      </c>
      <c r="B27" s="7">
        <f>B6-B14-B19-B24</f>
        <v>0</v>
      </c>
      <c r="C27" s="7"/>
      <c r="D27" s="7"/>
      <c r="E27" s="7"/>
      <c r="F27" s="7"/>
      <c r="G27" s="7"/>
      <c r="H27" s="7"/>
      <c r="I27" s="7"/>
      <c r="J27" s="7"/>
      <c r="K27" s="7"/>
    </row>
    <row r="28" spans="1:16" ht="15" customHeight="1" thickBot="1">
      <c r="H28" s="107" t="s">
        <v>73</v>
      </c>
      <c r="I28" s="108"/>
      <c r="J28" s="108"/>
    </row>
    <row r="29" spans="1:16" ht="15" customHeight="1" thickBot="1">
      <c r="H29" s="98" t="s">
        <v>74</v>
      </c>
      <c r="I29" s="109" t="s">
        <v>75</v>
      </c>
      <c r="J29" s="110"/>
      <c r="L29" s="6"/>
      <c r="M29" s="7"/>
      <c r="N29" s="7"/>
    </row>
    <row r="30" spans="1:16" ht="15" customHeight="1" thickBot="1">
      <c r="H30" s="17">
        <v>2014</v>
      </c>
      <c r="I30" s="106">
        <v>0.17</v>
      </c>
      <c r="J30" s="106"/>
      <c r="L30" s="6"/>
    </row>
    <row r="31" spans="1:16" ht="15" customHeight="1" thickBot="1">
      <c r="H31" s="17">
        <v>2015</v>
      </c>
      <c r="I31" s="106">
        <v>0.16800000000000001</v>
      </c>
      <c r="J31" s="106"/>
      <c r="L31" s="31"/>
    </row>
    <row r="32" spans="1:16" ht="15" customHeight="1" thickBot="1">
      <c r="H32" s="17">
        <v>2016</v>
      </c>
      <c r="I32" s="106">
        <v>0.17199999999999999</v>
      </c>
      <c r="J32" s="106"/>
      <c r="L32" s="31"/>
    </row>
    <row r="33" spans="8:12" ht="15" customHeight="1" thickBot="1">
      <c r="H33" s="17">
        <v>2017</v>
      </c>
      <c r="I33" s="106">
        <v>0.18</v>
      </c>
      <c r="J33" s="106"/>
      <c r="L33" s="31"/>
    </row>
    <row r="34" spans="8:12" ht="15.75" thickBot="1">
      <c r="H34" s="17">
        <v>2018</v>
      </c>
      <c r="I34" s="106">
        <v>0.18099999999999999</v>
      </c>
      <c r="J34" s="106"/>
      <c r="L34" s="6"/>
    </row>
    <row r="35" spans="8:12" ht="15.75" thickBot="1">
      <c r="H35" s="17">
        <v>2019</v>
      </c>
      <c r="I35" s="106">
        <v>0.17849999999999999</v>
      </c>
      <c r="J35" s="106"/>
      <c r="L35" s="6"/>
    </row>
    <row r="36" spans="8:12" ht="15.75" thickBot="1">
      <c r="H36" s="28">
        <v>2020</v>
      </c>
      <c r="I36" s="106">
        <v>0.20599999999999999</v>
      </c>
      <c r="J36" s="106"/>
    </row>
    <row r="37" spans="8:12" ht="15.75" thickBot="1">
      <c r="H37" s="17">
        <v>2021</v>
      </c>
      <c r="I37" s="106">
        <v>0.1981</v>
      </c>
      <c r="J37" s="106"/>
    </row>
    <row r="38" spans="8:12" ht="15.75" thickBot="1">
      <c r="H38" s="17">
        <v>2022</v>
      </c>
      <c r="I38" s="112">
        <v>0.19170000000000001</v>
      </c>
      <c r="J38" s="113"/>
    </row>
    <row r="39" spans="8:12" ht="15.75" thickBot="1">
      <c r="H39" s="17">
        <v>2023</v>
      </c>
      <c r="I39" s="111">
        <v>0.18720000000000001</v>
      </c>
      <c r="J39" s="106"/>
    </row>
    <row r="40" spans="8:12" ht="15.75" thickBot="1">
      <c r="H40" s="17">
        <v>2024</v>
      </c>
      <c r="I40" s="105">
        <f>N7</f>
        <v>0.21038034865293184</v>
      </c>
      <c r="J40" s="105"/>
    </row>
    <row r="51" spans="2:14" ht="15.75" thickBot="1">
      <c r="B51" s="3">
        <f>SUM(B2:B5)-B14-B19-B24</f>
        <v>0</v>
      </c>
      <c r="C51" s="3">
        <f t="shared" ref="C51:N51" si="12">SUM(C2:C5)-C14-C19-C24</f>
        <v>0</v>
      </c>
      <c r="D51" s="3">
        <f t="shared" si="12"/>
        <v>0</v>
      </c>
      <c r="E51" s="3">
        <f t="shared" si="12"/>
        <v>0</v>
      </c>
      <c r="F51" s="3">
        <f t="shared" si="12"/>
        <v>0</v>
      </c>
      <c r="G51" s="3">
        <f t="shared" si="12"/>
        <v>0</v>
      </c>
      <c r="H51" s="3">
        <f t="shared" si="12"/>
        <v>0</v>
      </c>
      <c r="I51" s="3">
        <f t="shared" si="12"/>
        <v>0</v>
      </c>
      <c r="J51" s="3">
        <f t="shared" si="12"/>
        <v>0</v>
      </c>
      <c r="K51" s="3">
        <f t="shared" si="12"/>
        <v>0</v>
      </c>
      <c r="L51" s="3">
        <f t="shared" si="12"/>
        <v>0</v>
      </c>
      <c r="M51" s="3">
        <f t="shared" si="12"/>
        <v>0</v>
      </c>
      <c r="N51" s="3">
        <f t="shared" si="12"/>
        <v>0</v>
      </c>
    </row>
  </sheetData>
  <mergeCells count="13">
    <mergeCell ref="I40:J40"/>
    <mergeCell ref="I33:J33"/>
    <mergeCell ref="H28:J28"/>
    <mergeCell ref="I29:J29"/>
    <mergeCell ref="I30:J30"/>
    <mergeCell ref="I31:J31"/>
    <mergeCell ref="I32:J32"/>
    <mergeCell ref="I39:J39"/>
    <mergeCell ref="I38:J38"/>
    <mergeCell ref="I37:J37"/>
    <mergeCell ref="I36:J36"/>
    <mergeCell ref="I34:J34"/>
    <mergeCell ref="I35:J35"/>
  </mergeCells>
  <pageMargins left="0.7" right="0.7" top="0.75" bottom="0.75" header="0.3" footer="0.3"/>
  <pageSetup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D906-D331-4875-9CA9-AE93FFDCCB73}">
  <dimension ref="A1:N7"/>
  <sheetViews>
    <sheetView workbookViewId="0">
      <selection activeCell="N22" sqref="N22"/>
    </sheetView>
  </sheetViews>
  <sheetFormatPr defaultColWidth="8.7109375" defaultRowHeight="15"/>
  <cols>
    <col min="1" max="1" width="11.5703125" bestFit="1" customWidth="1"/>
    <col min="2" max="2" width="12" bestFit="1" customWidth="1"/>
    <col min="3" max="3" width="29.42578125" customWidth="1"/>
    <col min="4" max="9" width="8.7109375" customWidth="1"/>
    <col min="10" max="11" width="9.42578125" customWidth="1"/>
    <col min="12" max="12" width="16.28515625" bestFit="1" customWidth="1"/>
    <col min="13" max="13" width="16.28515625" customWidth="1"/>
    <col min="14" max="17" width="16.28515625" bestFit="1" customWidth="1"/>
    <col min="18" max="21" width="16.5703125" bestFit="1" customWidth="1"/>
    <col min="22" max="22" width="11.5703125" bestFit="1" customWidth="1"/>
    <col min="23" max="25" width="18.5703125" bestFit="1" customWidth="1"/>
    <col min="26" max="28" width="16.5703125" bestFit="1" customWidth="1"/>
  </cols>
  <sheetData>
    <row r="1" spans="1:14" ht="23.25" customHeight="1" thickBot="1">
      <c r="A1" s="118" t="s">
        <v>76</v>
      </c>
      <c r="B1" s="119"/>
      <c r="C1" s="120"/>
      <c r="D1" s="21">
        <v>2014</v>
      </c>
      <c r="E1" s="21">
        <v>2015</v>
      </c>
      <c r="F1" s="21">
        <v>2016</v>
      </c>
      <c r="G1" s="21">
        <v>2017</v>
      </c>
      <c r="H1" s="21">
        <v>2018</v>
      </c>
      <c r="I1" s="21">
        <v>2019</v>
      </c>
      <c r="J1" s="21">
        <v>2020</v>
      </c>
      <c r="K1" s="21">
        <v>2021</v>
      </c>
      <c r="L1" s="21">
        <v>2022</v>
      </c>
      <c r="M1" s="21">
        <v>2023</v>
      </c>
      <c r="N1" s="21">
        <v>2024</v>
      </c>
    </row>
    <row r="2" spans="1:14" ht="15" customHeight="1" thickTop="1" thickBot="1">
      <c r="A2" s="117" t="s">
        <v>56</v>
      </c>
      <c r="B2" s="121"/>
      <c r="C2" s="122"/>
      <c r="D2" s="8">
        <f>SUM(D3:D5)</f>
        <v>8645</v>
      </c>
      <c r="E2" s="8">
        <f t="shared" ref="E2:M2" si="0">SUM(E3:E5)</f>
        <v>9805</v>
      </c>
      <c r="F2" s="8">
        <f t="shared" si="0"/>
        <v>8618</v>
      </c>
      <c r="G2" s="8">
        <f t="shared" si="0"/>
        <v>9862</v>
      </c>
      <c r="H2" s="8">
        <f t="shared" si="0"/>
        <v>7825</v>
      </c>
      <c r="I2" s="8">
        <f t="shared" si="0"/>
        <v>8833</v>
      </c>
      <c r="J2" s="8">
        <f t="shared" si="0"/>
        <v>7936</v>
      </c>
      <c r="K2" s="8">
        <f t="shared" si="0"/>
        <v>7045</v>
      </c>
      <c r="L2" s="8">
        <f t="shared" si="0"/>
        <v>10979</v>
      </c>
      <c r="M2" s="8">
        <f t="shared" si="0"/>
        <v>9790</v>
      </c>
      <c r="N2" s="8">
        <f>'Ing nouv titulaires (Tab 2)'!N6</f>
        <v>10246</v>
      </c>
    </row>
    <row r="3" spans="1:14" ht="15" customHeight="1" thickTop="1" thickBot="1">
      <c r="A3" s="117" t="s">
        <v>77</v>
      </c>
      <c r="B3" s="121"/>
      <c r="C3" s="122"/>
      <c r="D3" s="8">
        <v>7175</v>
      </c>
      <c r="E3" s="8">
        <v>8153</v>
      </c>
      <c r="F3" s="8">
        <v>7136</v>
      </c>
      <c r="G3" s="9">
        <v>8089</v>
      </c>
      <c r="H3" s="8">
        <v>6411</v>
      </c>
      <c r="I3" s="8">
        <v>7255</v>
      </c>
      <c r="J3" s="8">
        <v>6298</v>
      </c>
      <c r="K3" s="8">
        <v>5632</v>
      </c>
      <c r="L3" s="8">
        <v>8832</v>
      </c>
      <c r="M3" s="8">
        <v>7953</v>
      </c>
      <c r="N3" s="8">
        <f>'Ing nouv titulaires (Tab 2)'!N2</f>
        <v>7972</v>
      </c>
    </row>
    <row r="4" spans="1:14" ht="15" customHeight="1" thickTop="1" thickBot="1">
      <c r="A4" s="117" t="s">
        <v>78</v>
      </c>
      <c r="B4" s="115"/>
      <c r="C4" s="116"/>
      <c r="D4" s="10">
        <v>1470</v>
      </c>
      <c r="E4" s="10">
        <v>1652</v>
      </c>
      <c r="F4" s="10">
        <v>1482</v>
      </c>
      <c r="G4" s="25">
        <v>1773</v>
      </c>
      <c r="H4" s="10">
        <v>1414</v>
      </c>
      <c r="I4" s="10">
        <v>1577</v>
      </c>
      <c r="J4" s="10">
        <v>1635</v>
      </c>
      <c r="K4" s="10">
        <v>1411</v>
      </c>
      <c r="L4" s="10">
        <v>2105</v>
      </c>
      <c r="M4" s="10">
        <v>1833</v>
      </c>
      <c r="N4" s="10">
        <f>'Ing nouv titulaires (Tab 2)'!N3</f>
        <v>2124</v>
      </c>
    </row>
    <row r="5" spans="1:14" ht="16.5" thickTop="1" thickBot="1">
      <c r="A5" s="117" t="s">
        <v>79</v>
      </c>
      <c r="B5" s="115"/>
      <c r="C5" s="116"/>
      <c r="D5" s="10">
        <v>0</v>
      </c>
      <c r="E5" s="10">
        <v>0</v>
      </c>
      <c r="F5" s="10">
        <v>0</v>
      </c>
      <c r="G5" s="10">
        <v>0</v>
      </c>
      <c r="H5" s="10">
        <v>0</v>
      </c>
      <c r="I5" s="10">
        <v>1</v>
      </c>
      <c r="J5" s="10">
        <v>3</v>
      </c>
      <c r="K5" s="10">
        <v>2</v>
      </c>
      <c r="L5" s="10">
        <v>42</v>
      </c>
      <c r="M5" s="10">
        <v>4</v>
      </c>
      <c r="N5" s="10">
        <f>'Ing nouv titulaires (Tab 2)'!N4</f>
        <v>0</v>
      </c>
    </row>
    <row r="6" spans="1:14" ht="15.75" thickTop="1">
      <c r="A6" s="114" t="s">
        <v>17</v>
      </c>
      <c r="B6" s="115"/>
      <c r="C6" s="116"/>
      <c r="D6" s="10"/>
      <c r="E6" s="10"/>
      <c r="F6" s="10"/>
      <c r="G6" s="10"/>
      <c r="H6" s="10"/>
      <c r="I6" s="10"/>
      <c r="J6" s="10"/>
      <c r="K6" s="10"/>
      <c r="L6" s="10"/>
      <c r="M6" s="10"/>
      <c r="N6" s="74">
        <v>150</v>
      </c>
    </row>
    <row r="7" spans="1:14" ht="15" customHeight="1" thickBot="1">
      <c r="A7" s="99" t="s">
        <v>80</v>
      </c>
      <c r="B7" s="26"/>
      <c r="C7" s="27"/>
      <c r="D7" s="78">
        <f t="shared" ref="D7:N7" si="1">D4/(D2-D6)</f>
        <v>0.17004048582995951</v>
      </c>
      <c r="E7" s="78">
        <f t="shared" si="1"/>
        <v>0.16848546659867414</v>
      </c>
      <c r="F7" s="78">
        <f t="shared" si="1"/>
        <v>0.17196565328382454</v>
      </c>
      <c r="G7" s="78">
        <f t="shared" si="1"/>
        <v>0.17978097748935307</v>
      </c>
      <c r="H7" s="78">
        <f t="shared" si="1"/>
        <v>0.18070287539936103</v>
      </c>
      <c r="I7" s="78">
        <f t="shared" si="1"/>
        <v>0.17853503905807766</v>
      </c>
      <c r="J7" s="78">
        <f t="shared" si="1"/>
        <v>0.20602318548387097</v>
      </c>
      <c r="K7" s="78">
        <f t="shared" si="1"/>
        <v>0.20028388928317956</v>
      </c>
      <c r="L7" s="78">
        <f t="shared" si="1"/>
        <v>0.1917296657254759</v>
      </c>
      <c r="M7" s="78">
        <f t="shared" si="1"/>
        <v>0.18723186925434115</v>
      </c>
      <c r="N7" s="77">
        <f t="shared" si="1"/>
        <v>0.21038034865293184</v>
      </c>
    </row>
  </sheetData>
  <mergeCells count="6">
    <mergeCell ref="A6:C6"/>
    <mergeCell ref="A5:C5"/>
    <mergeCell ref="A1:C1"/>
    <mergeCell ref="A2:C2"/>
    <mergeCell ref="A3:C3"/>
    <mergeCell ref="A4:C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6AA1-CB99-4BFE-8CE5-2F1746EE6EC6}">
  <dimension ref="A1:R9"/>
  <sheetViews>
    <sheetView tabSelected="1" topLeftCell="A6" workbookViewId="0">
      <selection activeCell="E41" sqref="E41"/>
    </sheetView>
  </sheetViews>
  <sheetFormatPr defaultColWidth="8.7109375" defaultRowHeight="15"/>
  <cols>
    <col min="1" max="1" width="11.5703125" customWidth="1"/>
    <col min="2" max="2" width="12" bestFit="1" customWidth="1"/>
    <col min="3" max="3" width="22.28515625" customWidth="1"/>
    <col min="4" max="8" width="8.7109375" customWidth="1"/>
    <col min="9" max="9" width="10" customWidth="1"/>
    <col min="10" max="11" width="10.28515625" customWidth="1"/>
    <col min="12" max="12" width="16.28515625" bestFit="1" customWidth="1"/>
    <col min="13" max="13" width="16.28515625" customWidth="1"/>
    <col min="14" max="17" width="16.28515625" bestFit="1" customWidth="1"/>
    <col min="18" max="21" width="16.5703125" bestFit="1" customWidth="1"/>
    <col min="22" max="22" width="11.5703125" bestFit="1" customWidth="1"/>
    <col min="23" max="25" width="18.5703125" bestFit="1" customWidth="1"/>
    <col min="26" max="28" width="16.5703125" bestFit="1" customWidth="1"/>
  </cols>
  <sheetData>
    <row r="1" spans="1:18" ht="23.25" customHeight="1" thickBot="1">
      <c r="A1" s="118" t="s">
        <v>81</v>
      </c>
      <c r="B1" s="119"/>
      <c r="C1" s="120"/>
      <c r="D1" s="21">
        <v>2014</v>
      </c>
      <c r="E1" s="21">
        <v>2015</v>
      </c>
      <c r="F1" s="21">
        <v>2016</v>
      </c>
      <c r="G1" s="21">
        <v>2017</v>
      </c>
      <c r="H1" s="21">
        <v>2018</v>
      </c>
      <c r="I1" s="21">
        <v>2019</v>
      </c>
      <c r="J1" s="21">
        <v>2020</v>
      </c>
      <c r="K1" s="21">
        <v>2021</v>
      </c>
      <c r="L1" s="21">
        <v>2022</v>
      </c>
      <c r="M1" s="21">
        <v>2023</v>
      </c>
      <c r="N1" s="21">
        <v>2024</v>
      </c>
    </row>
    <row r="2" spans="1:18" ht="15" customHeight="1" thickTop="1" thickBot="1">
      <c r="A2" s="117" t="s">
        <v>50</v>
      </c>
      <c r="B2" s="121"/>
      <c r="C2" s="122"/>
      <c r="D2" s="8">
        <f t="shared" ref="D2:M2" si="0">SUM(D3:D5)</f>
        <v>44689</v>
      </c>
      <c r="E2" s="8">
        <f t="shared" si="0"/>
        <v>47001</v>
      </c>
      <c r="F2" s="8">
        <f t="shared" si="0"/>
        <v>47374</v>
      </c>
      <c r="G2" s="8">
        <f t="shared" si="0"/>
        <v>49229</v>
      </c>
      <c r="H2" s="8">
        <f t="shared" si="0"/>
        <v>52268</v>
      </c>
      <c r="I2" s="8">
        <f t="shared" si="0"/>
        <v>51010</v>
      </c>
      <c r="J2" s="8">
        <f t="shared" si="0"/>
        <v>45749</v>
      </c>
      <c r="K2" s="8">
        <f t="shared" si="0"/>
        <v>44395</v>
      </c>
      <c r="L2" s="8">
        <f t="shared" si="0"/>
        <v>53158</v>
      </c>
      <c r="M2" s="8">
        <f t="shared" si="0"/>
        <v>55821</v>
      </c>
      <c r="N2" s="8">
        <f>SUM(N3:N6)</f>
        <v>56680</v>
      </c>
      <c r="P2" s="57"/>
      <c r="Q2" s="57"/>
      <c r="R2" s="57"/>
    </row>
    <row r="3" spans="1:18" ht="15" customHeight="1" thickTop="1" thickBot="1">
      <c r="A3" s="117" t="s">
        <v>82</v>
      </c>
      <c r="B3" s="121"/>
      <c r="C3" s="122"/>
      <c r="D3" s="8">
        <v>35954</v>
      </c>
      <c r="E3" s="8">
        <v>37719</v>
      </c>
      <c r="F3" s="8">
        <v>37811</v>
      </c>
      <c r="G3" s="9">
        <v>39211</v>
      </c>
      <c r="H3" s="8">
        <v>41501</v>
      </c>
      <c r="I3" s="8">
        <v>40058</v>
      </c>
      <c r="J3" s="8">
        <v>35751</v>
      </c>
      <c r="K3" s="8">
        <v>34548</v>
      </c>
      <c r="L3" s="8">
        <v>41429</v>
      </c>
      <c r="M3" s="8">
        <v>43547</v>
      </c>
      <c r="N3" s="8">
        <f>'L''effectif (Tableau 1)'!N41</f>
        <v>44140</v>
      </c>
      <c r="P3" s="57"/>
      <c r="Q3" s="57"/>
      <c r="R3" s="57"/>
    </row>
    <row r="4" spans="1:18" ht="15" customHeight="1" thickTop="1" thickBot="1">
      <c r="A4" s="117" t="s">
        <v>83</v>
      </c>
      <c r="B4" s="121"/>
      <c r="C4" s="122"/>
      <c r="D4" s="10">
        <v>8735</v>
      </c>
      <c r="E4" s="10">
        <v>9282</v>
      </c>
      <c r="F4" s="10">
        <v>9563</v>
      </c>
      <c r="G4" s="25">
        <v>10018</v>
      </c>
      <c r="H4" s="10">
        <v>10767</v>
      </c>
      <c r="I4" s="10">
        <v>10820</v>
      </c>
      <c r="J4" s="10">
        <v>9869</v>
      </c>
      <c r="K4" s="10">
        <v>9669</v>
      </c>
      <c r="L4" s="10">
        <v>11557</v>
      </c>
      <c r="M4" s="10">
        <v>12095</v>
      </c>
      <c r="N4" s="10">
        <f>'L''effectif (Tableau 1)'!N42</f>
        <v>12299</v>
      </c>
      <c r="P4" s="57"/>
      <c r="Q4" s="57"/>
      <c r="R4" s="57"/>
    </row>
    <row r="5" spans="1:18" ht="16.5" customHeight="1" thickTop="1" thickBot="1">
      <c r="A5" s="117" t="s">
        <v>84</v>
      </c>
      <c r="B5" s="121"/>
      <c r="C5" s="122"/>
      <c r="D5" s="10">
        <v>0</v>
      </c>
      <c r="E5" s="10">
        <v>0</v>
      </c>
      <c r="F5" s="10">
        <v>0</v>
      </c>
      <c r="G5" s="10">
        <v>0</v>
      </c>
      <c r="H5" s="10">
        <v>0</v>
      </c>
      <c r="I5" s="10">
        <v>132</v>
      </c>
      <c r="J5" s="10">
        <v>129</v>
      </c>
      <c r="K5" s="10">
        <v>178</v>
      </c>
      <c r="L5" s="10">
        <v>172</v>
      </c>
      <c r="M5" s="10">
        <v>179</v>
      </c>
      <c r="N5" s="10">
        <f>'L''effectif (Tableau 1)'!N43</f>
        <v>33</v>
      </c>
      <c r="P5" s="57"/>
      <c r="Q5" s="57"/>
      <c r="R5" s="57"/>
    </row>
    <row r="6" spans="1:18" ht="15.75" customHeight="1" thickTop="1">
      <c r="A6" s="114" t="s">
        <v>17</v>
      </c>
      <c r="B6" s="123"/>
      <c r="C6" s="124"/>
      <c r="D6" s="10"/>
      <c r="E6" s="10"/>
      <c r="F6" s="10"/>
      <c r="G6" s="25"/>
      <c r="H6" s="10"/>
      <c r="I6" s="10"/>
      <c r="J6" s="10"/>
      <c r="K6" s="10"/>
      <c r="L6" s="10"/>
      <c r="M6" s="10"/>
      <c r="N6" s="10">
        <f>'L''effectif (Tableau 1)'!N44</f>
        <v>208</v>
      </c>
      <c r="P6" s="57"/>
      <c r="Q6" s="57"/>
      <c r="R6" s="57"/>
    </row>
    <row r="7" spans="1:18" ht="15" customHeight="1">
      <c r="A7" s="99" t="s">
        <v>85</v>
      </c>
      <c r="B7" s="26"/>
      <c r="C7" s="27"/>
      <c r="D7" s="27">
        <f t="shared" ref="D7:H7" si="1">D4/D2</f>
        <v>0.19546197050728367</v>
      </c>
      <c r="E7" s="27">
        <f t="shared" si="1"/>
        <v>0.19748515989021509</v>
      </c>
      <c r="F7" s="27">
        <f t="shared" si="1"/>
        <v>0.20186178072360367</v>
      </c>
      <c r="G7" s="27">
        <f t="shared" si="1"/>
        <v>0.20349793820715431</v>
      </c>
      <c r="H7" s="27">
        <f t="shared" si="1"/>
        <v>0.20599602050968088</v>
      </c>
      <c r="I7" s="27">
        <f t="shared" ref="I7:M7" si="2">I4/I2</f>
        <v>0.21211527151538914</v>
      </c>
      <c r="J7" s="27">
        <f t="shared" si="2"/>
        <v>0.21572056219808083</v>
      </c>
      <c r="K7" s="27">
        <f t="shared" si="2"/>
        <v>0.21779479671134136</v>
      </c>
      <c r="L7" s="27">
        <f t="shared" si="2"/>
        <v>0.21740848037924676</v>
      </c>
      <c r="M7" s="27">
        <f t="shared" si="2"/>
        <v>0.21667472814890454</v>
      </c>
      <c r="N7" s="79">
        <f>N4/(N2-N6)</f>
        <v>0.21778934693299334</v>
      </c>
      <c r="P7" s="57"/>
      <c r="Q7" s="57"/>
      <c r="R7" s="57"/>
    </row>
    <row r="9" spans="1:18" ht="15.75" thickBot="1">
      <c r="N9" s="67"/>
    </row>
  </sheetData>
  <mergeCells count="6">
    <mergeCell ref="A6:C6"/>
    <mergeCell ref="A1:C1"/>
    <mergeCell ref="A2:C2"/>
    <mergeCell ref="A3:C3"/>
    <mergeCell ref="A4:C4"/>
    <mergeCell ref="A5:C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243AB-1517-4055-BECD-90BEAB2E56CD}">
  <dimension ref="A1:N9"/>
  <sheetViews>
    <sheetView workbookViewId="0">
      <selection activeCell="A6" sqref="A6"/>
    </sheetView>
  </sheetViews>
  <sheetFormatPr defaultColWidth="8.7109375" defaultRowHeight="15"/>
  <cols>
    <col min="1" max="1" width="62.42578125" customWidth="1"/>
  </cols>
  <sheetData>
    <row r="1" spans="1:14" ht="74.25" thickBot="1">
      <c r="A1" s="80" t="s">
        <v>0</v>
      </c>
      <c r="B1" s="81" t="s">
        <v>1</v>
      </c>
      <c r="C1" s="81" t="s">
        <v>2</v>
      </c>
      <c r="D1" s="81" t="s">
        <v>3</v>
      </c>
      <c r="E1" s="81" t="s">
        <v>4</v>
      </c>
      <c r="F1" s="81" t="s">
        <v>5</v>
      </c>
      <c r="G1" s="81" t="s">
        <v>6</v>
      </c>
      <c r="H1" s="81" t="s">
        <v>7</v>
      </c>
      <c r="I1" s="81" t="s">
        <v>8</v>
      </c>
      <c r="J1" s="81" t="s">
        <v>9</v>
      </c>
      <c r="K1" s="81" t="s">
        <v>10</v>
      </c>
      <c r="L1" s="81" t="s">
        <v>11</v>
      </c>
      <c r="M1" s="81" t="s">
        <v>12</v>
      </c>
      <c r="N1" s="82" t="s">
        <v>13</v>
      </c>
    </row>
    <row r="2" spans="1:14" ht="15" customHeight="1" thickTop="1" thickBot="1">
      <c r="A2" s="83" t="s">
        <v>86</v>
      </c>
      <c r="B2" s="47">
        <v>1002</v>
      </c>
      <c r="C2" s="47">
        <v>535</v>
      </c>
      <c r="D2" s="47">
        <v>450</v>
      </c>
      <c r="E2" s="53">
        <v>262</v>
      </c>
      <c r="F2" s="47">
        <v>776</v>
      </c>
      <c r="G2" s="47">
        <v>1687</v>
      </c>
      <c r="H2" s="47">
        <v>18</v>
      </c>
      <c r="I2" s="47">
        <v>293</v>
      </c>
      <c r="J2" s="47">
        <v>65</v>
      </c>
      <c r="K2" s="47">
        <v>221</v>
      </c>
      <c r="L2" s="47">
        <v>261</v>
      </c>
      <c r="M2" s="47">
        <v>0</v>
      </c>
      <c r="N2" s="54">
        <f>SUM(B2:M2)</f>
        <v>5570</v>
      </c>
    </row>
    <row r="3" spans="1:14" ht="15" customHeight="1" thickTop="1" thickBot="1">
      <c r="A3" s="83" t="s">
        <v>87</v>
      </c>
      <c r="B3" s="47">
        <v>187</v>
      </c>
      <c r="C3" s="47">
        <v>75</v>
      </c>
      <c r="D3" s="47">
        <v>85</v>
      </c>
      <c r="E3" s="53">
        <v>22</v>
      </c>
      <c r="F3" s="47">
        <v>133</v>
      </c>
      <c r="G3" s="47">
        <v>445</v>
      </c>
      <c r="H3" s="47">
        <v>10</v>
      </c>
      <c r="I3" s="47">
        <v>47</v>
      </c>
      <c r="J3" s="47">
        <v>4</v>
      </c>
      <c r="K3" s="47">
        <v>29</v>
      </c>
      <c r="L3" s="47">
        <v>38</v>
      </c>
      <c r="M3" s="47">
        <v>0</v>
      </c>
      <c r="N3" s="54">
        <f t="shared" ref="N3:N5" si="0">SUM(B3:M3)</f>
        <v>1075</v>
      </c>
    </row>
    <row r="4" spans="1:14" ht="16.5" customHeight="1" thickTop="1" thickBot="1">
      <c r="A4" s="83" t="s">
        <v>88</v>
      </c>
      <c r="B4" s="47">
        <v>0</v>
      </c>
      <c r="C4" s="47">
        <v>0</v>
      </c>
      <c r="D4" s="47">
        <v>0</v>
      </c>
      <c r="E4" s="47">
        <v>0</v>
      </c>
      <c r="F4" s="47">
        <v>0</v>
      </c>
      <c r="G4" s="47">
        <v>0</v>
      </c>
      <c r="H4" s="47">
        <v>0</v>
      </c>
      <c r="I4" s="47">
        <v>0</v>
      </c>
      <c r="J4" s="47">
        <v>0</v>
      </c>
      <c r="K4" s="47">
        <v>0</v>
      </c>
      <c r="L4" s="47">
        <v>0</v>
      </c>
      <c r="M4" s="47">
        <v>0</v>
      </c>
      <c r="N4" s="54">
        <f t="shared" si="0"/>
        <v>0</v>
      </c>
    </row>
    <row r="5" spans="1:14" ht="16.5" customHeight="1" thickTop="1" thickBot="1">
      <c r="A5" s="83" t="s">
        <v>17</v>
      </c>
      <c r="B5" s="47">
        <v>8</v>
      </c>
      <c r="C5" s="47">
        <v>0</v>
      </c>
      <c r="D5" s="47">
        <v>28</v>
      </c>
      <c r="E5" s="47">
        <v>2</v>
      </c>
      <c r="F5" s="47">
        <v>2</v>
      </c>
      <c r="G5" s="47">
        <v>0</v>
      </c>
      <c r="H5" s="47">
        <v>0</v>
      </c>
      <c r="I5" s="47">
        <v>0</v>
      </c>
      <c r="J5" s="47">
        <v>0</v>
      </c>
      <c r="K5" s="47">
        <v>0</v>
      </c>
      <c r="L5" s="47">
        <v>0</v>
      </c>
      <c r="M5" s="47">
        <v>0</v>
      </c>
      <c r="N5" s="54">
        <f t="shared" si="0"/>
        <v>40</v>
      </c>
    </row>
    <row r="6" spans="1:14" ht="16.5" customHeight="1" thickTop="1" thickBot="1">
      <c r="A6" s="84" t="s">
        <v>89</v>
      </c>
      <c r="B6" s="13">
        <f>SUM(B2:B5)</f>
        <v>1197</v>
      </c>
      <c r="C6" s="13">
        <f>SUM(C2:C5)</f>
        <v>610</v>
      </c>
      <c r="D6" s="13">
        <f>SUM(D2:D5)</f>
        <v>563</v>
      </c>
      <c r="E6" s="69">
        <f>SUM(E2:E5)</f>
        <v>286</v>
      </c>
      <c r="F6" s="13">
        <f t="shared" ref="F6:M6" si="1">SUM(F2:F5)</f>
        <v>911</v>
      </c>
      <c r="G6" s="13">
        <f t="shared" si="1"/>
        <v>2132</v>
      </c>
      <c r="H6" s="13">
        <f t="shared" si="1"/>
        <v>28</v>
      </c>
      <c r="I6" s="13">
        <f t="shared" si="1"/>
        <v>340</v>
      </c>
      <c r="J6" s="13">
        <f t="shared" si="1"/>
        <v>69</v>
      </c>
      <c r="K6" s="13">
        <f t="shared" si="1"/>
        <v>250</v>
      </c>
      <c r="L6" s="13">
        <f t="shared" si="1"/>
        <v>299</v>
      </c>
      <c r="M6" s="13">
        <f t="shared" si="1"/>
        <v>0</v>
      </c>
      <c r="N6" s="13">
        <f>SUM(B6:M6)</f>
        <v>6685</v>
      </c>
    </row>
    <row r="7" spans="1:14" ht="15" customHeight="1" thickTop="1">
      <c r="A7" s="100" t="s">
        <v>90</v>
      </c>
    </row>
    <row r="9" spans="1:14" ht="15.75" thickBot="1">
      <c r="B9" s="101" t="s">
        <v>91</v>
      </c>
      <c r="C9" s="101" t="s">
        <v>91</v>
      </c>
      <c r="D9" s="101" t="s">
        <v>91</v>
      </c>
      <c r="E9" s="101" t="s">
        <v>92</v>
      </c>
      <c r="F9" s="101" t="s">
        <v>92</v>
      </c>
      <c r="G9" s="101" t="s">
        <v>91</v>
      </c>
      <c r="H9" s="101" t="s">
        <v>91</v>
      </c>
      <c r="I9" s="101" t="s">
        <v>92</v>
      </c>
      <c r="J9" s="101" t="s">
        <v>91</v>
      </c>
      <c r="K9" s="101" t="s">
        <v>91</v>
      </c>
      <c r="L9" s="101" t="s">
        <v>91</v>
      </c>
      <c r="M9" s="101"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19BC-47DC-4911-A74F-5D4870FACB56}">
  <dimension ref="A1:N10"/>
  <sheetViews>
    <sheetView workbookViewId="0">
      <selection activeCell="G28" sqref="G28"/>
    </sheetView>
  </sheetViews>
  <sheetFormatPr defaultColWidth="8.7109375" defaultRowHeight="15"/>
  <cols>
    <col min="1" max="1" width="34.42578125" customWidth="1"/>
  </cols>
  <sheetData>
    <row r="1" spans="1:14" ht="74.25" thickBot="1">
      <c r="A1" s="80" t="s">
        <v>0</v>
      </c>
      <c r="B1" s="81" t="s">
        <v>1</v>
      </c>
      <c r="C1" s="81" t="s">
        <v>2</v>
      </c>
      <c r="D1" s="81" t="s">
        <v>3</v>
      </c>
      <c r="E1" s="81" t="s">
        <v>4</v>
      </c>
      <c r="F1" s="81" t="s">
        <v>5</v>
      </c>
      <c r="G1" s="81" t="s">
        <v>6</v>
      </c>
      <c r="H1" s="81" t="s">
        <v>7</v>
      </c>
      <c r="I1" s="81" t="s">
        <v>8</v>
      </c>
      <c r="J1" s="81" t="s">
        <v>9</v>
      </c>
      <c r="K1" s="81" t="s">
        <v>10</v>
      </c>
      <c r="L1" s="81" t="s">
        <v>11</v>
      </c>
      <c r="M1" s="81" t="s">
        <v>12</v>
      </c>
      <c r="N1" s="82" t="s">
        <v>13</v>
      </c>
    </row>
    <row r="2" spans="1:14" ht="15" customHeight="1" thickTop="1" thickBot="1">
      <c r="A2" s="83" t="s">
        <v>93</v>
      </c>
      <c r="B2" s="55">
        <v>1305</v>
      </c>
      <c r="C2" s="47">
        <v>60</v>
      </c>
      <c r="D2" s="47">
        <v>0</v>
      </c>
      <c r="E2" s="47">
        <v>359</v>
      </c>
      <c r="F2" s="47">
        <v>0</v>
      </c>
      <c r="G2" s="47">
        <v>1675</v>
      </c>
      <c r="H2" s="47">
        <v>0</v>
      </c>
      <c r="I2" s="47">
        <v>718</v>
      </c>
      <c r="J2" s="47">
        <v>44</v>
      </c>
      <c r="K2" s="47">
        <v>0</v>
      </c>
      <c r="L2" s="47">
        <v>0</v>
      </c>
      <c r="M2" s="47">
        <v>0</v>
      </c>
      <c r="N2" s="54">
        <f>SUM(B2:M2)</f>
        <v>4161</v>
      </c>
    </row>
    <row r="3" spans="1:14" ht="15" customHeight="1" thickTop="1" thickBot="1">
      <c r="A3" s="83" t="s">
        <v>94</v>
      </c>
      <c r="B3" s="56">
        <v>509</v>
      </c>
      <c r="C3" s="47">
        <v>10</v>
      </c>
      <c r="D3" s="47">
        <v>0</v>
      </c>
      <c r="E3" s="47">
        <v>135</v>
      </c>
      <c r="F3" s="47">
        <v>0</v>
      </c>
      <c r="G3" s="47">
        <v>494</v>
      </c>
      <c r="H3" s="47">
        <v>0</v>
      </c>
      <c r="I3" s="47">
        <v>297</v>
      </c>
      <c r="J3" s="47">
        <v>23</v>
      </c>
      <c r="K3" s="47">
        <v>0</v>
      </c>
      <c r="L3" s="47">
        <v>0</v>
      </c>
      <c r="M3" s="47">
        <v>0</v>
      </c>
      <c r="N3" s="54">
        <f>SUM(B3:M3)</f>
        <v>1468</v>
      </c>
    </row>
    <row r="4" spans="1:14" ht="15" customHeight="1" thickTop="1" thickBot="1">
      <c r="A4" s="83" t="s">
        <v>95</v>
      </c>
      <c r="B4" s="56">
        <v>16</v>
      </c>
      <c r="C4" s="56">
        <v>0</v>
      </c>
      <c r="D4" s="56">
        <v>0</v>
      </c>
      <c r="E4" s="56">
        <v>0</v>
      </c>
      <c r="F4" s="56">
        <v>0</v>
      </c>
      <c r="G4" s="56">
        <v>0</v>
      </c>
      <c r="H4" s="56">
        <v>0</v>
      </c>
      <c r="I4" s="56">
        <v>0</v>
      </c>
      <c r="J4" s="56">
        <v>0</v>
      </c>
      <c r="K4" s="56">
        <v>0</v>
      </c>
      <c r="L4" s="56">
        <v>0</v>
      </c>
      <c r="M4" s="56">
        <v>0</v>
      </c>
      <c r="N4" s="56">
        <f>SUM(B4:M4)</f>
        <v>16</v>
      </c>
    </row>
    <row r="5" spans="1:14" ht="15" customHeight="1" thickTop="1" thickBot="1">
      <c r="A5" s="83" t="s">
        <v>17</v>
      </c>
      <c r="B5" s="56">
        <v>25</v>
      </c>
      <c r="C5" s="56">
        <v>0</v>
      </c>
      <c r="D5" s="56">
        <v>0</v>
      </c>
      <c r="E5" s="56">
        <v>1</v>
      </c>
      <c r="F5" s="56">
        <v>0</v>
      </c>
      <c r="G5" s="56">
        <v>0</v>
      </c>
      <c r="H5" s="56">
        <v>0</v>
      </c>
      <c r="I5" s="56">
        <v>0</v>
      </c>
      <c r="J5" s="56">
        <v>1</v>
      </c>
      <c r="K5" s="56">
        <v>0</v>
      </c>
      <c r="L5" s="56">
        <v>0</v>
      </c>
      <c r="M5" s="56">
        <v>0</v>
      </c>
      <c r="N5" s="56">
        <f>SUM(B5:M5)</f>
        <v>27</v>
      </c>
    </row>
    <row r="6" spans="1:14" ht="16.5" thickTop="1" thickBot="1">
      <c r="A6" s="84" t="s">
        <v>96</v>
      </c>
      <c r="B6" s="13">
        <f t="shared" ref="B6:N6" si="0">SUM(B2:B5)</f>
        <v>1855</v>
      </c>
      <c r="C6" s="13">
        <f t="shared" si="0"/>
        <v>70</v>
      </c>
      <c r="D6" s="13">
        <f t="shared" si="0"/>
        <v>0</v>
      </c>
      <c r="E6" s="13">
        <f t="shared" si="0"/>
        <v>495</v>
      </c>
      <c r="F6" s="13">
        <f t="shared" si="0"/>
        <v>0</v>
      </c>
      <c r="G6" s="13">
        <f t="shared" si="0"/>
        <v>2169</v>
      </c>
      <c r="H6" s="13">
        <f t="shared" si="0"/>
        <v>0</v>
      </c>
      <c r="I6" s="13">
        <f t="shared" si="0"/>
        <v>1015</v>
      </c>
      <c r="J6" s="13">
        <f>SUM(J2:J5)</f>
        <v>68</v>
      </c>
      <c r="K6" s="13">
        <f t="shared" si="0"/>
        <v>0</v>
      </c>
      <c r="L6" s="13">
        <f t="shared" si="0"/>
        <v>0</v>
      </c>
      <c r="M6" s="13">
        <f t="shared" si="0"/>
        <v>0</v>
      </c>
      <c r="N6" s="13">
        <f t="shared" si="0"/>
        <v>5672</v>
      </c>
    </row>
    <row r="7" spans="1:14" ht="15.75" thickTop="1"/>
    <row r="8" spans="1:14">
      <c r="A8" s="30"/>
      <c r="J8" s="67"/>
    </row>
    <row r="9" spans="1:14">
      <c r="A9" s="30"/>
    </row>
    <row r="10" spans="1:14" ht="15.75" thickBot="1">
      <c r="A10"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73c573a9-c3f7-4a80-8ad0-4326eb2405c5">COMMS-1085778249-1936</_dlc_DocId>
    <_dlc_DocIdUrl xmlns="73c573a9-c3f7-4a80-8ad0-4326eb2405c5">
      <Url>https://engineerscanada.sharepoint.com/sites/communications/_layouts/15/DocIdRedir.aspx?ID=COMMS-1085778249-1936</Url>
      <Description>COMMS-1085778249-1936</Description>
    </_dlc_DocIdUrl>
    <Status xmlns="cf29827c-6ea1-4a5c-85e3-b2f96e2ca226">Uploaded</Statu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A629CCAAD742A4A8721BDE4CC0E90FD" ma:contentTypeVersion="6" ma:contentTypeDescription="Create a new document." ma:contentTypeScope="" ma:versionID="f241266193fff1578ac2f6b665a2c37d">
  <xsd:schema xmlns:xsd="http://www.w3.org/2001/XMLSchema" xmlns:xs="http://www.w3.org/2001/XMLSchema" xmlns:p="http://schemas.microsoft.com/office/2006/metadata/properties" xmlns:ns2="73c573a9-c3f7-4a80-8ad0-4326eb2405c5" xmlns:ns3="cf29827c-6ea1-4a5c-85e3-b2f96e2ca226" targetNamespace="http://schemas.microsoft.com/office/2006/metadata/properties" ma:root="true" ma:fieldsID="fd2ec1dab8472071ee1babf77b19bf40" ns2:_="" ns3:_="">
    <xsd:import namespace="73c573a9-c3f7-4a80-8ad0-4326eb2405c5"/>
    <xsd:import namespace="cf29827c-6ea1-4a5c-85e3-b2f96e2ca226"/>
    <xsd:element name="properties">
      <xsd:complexType>
        <xsd:sequence>
          <xsd:element name="documentManagement">
            <xsd:complexType>
              <xsd:all>
                <xsd:element ref="ns2:_dlc_DocId" minOccurs="0"/>
                <xsd:element ref="ns2:_dlc_DocIdUrl" minOccurs="0"/>
                <xsd:element ref="ns2:_dlc_DocIdPersistId" minOccurs="0"/>
                <xsd:element ref="ns3:Statu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573a9-c3f7-4a80-8ad0-4326eb2405c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f29827c-6ea1-4a5c-85e3-b2f96e2ca226" elementFormDefault="qualified">
    <xsd:import namespace="http://schemas.microsoft.com/office/2006/documentManagement/types"/>
    <xsd:import namespace="http://schemas.microsoft.com/office/infopath/2007/PartnerControls"/>
    <xsd:element name="Status" ma:index="11" nillable="true" ma:displayName="LogitermUploadStatus" ma:default="Ready for upload" ma:format="Dropdown" ma:internalName="Status">
      <xsd:simpleType>
        <xsd:restriction base="dms:Choice">
          <xsd:enumeration value="Ready for upload"/>
          <xsd:enumeration value="Uploaded"/>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3ABC97-D95C-4288-AC3A-0EAFF5C14EB0}"/>
</file>

<file path=customXml/itemProps2.xml><?xml version="1.0" encoding="utf-8"?>
<ds:datastoreItem xmlns:ds="http://schemas.openxmlformats.org/officeDocument/2006/customXml" ds:itemID="{BCB6D094-F779-410E-9B57-E3FFDDDB1AD9}"/>
</file>

<file path=customXml/itemProps3.xml><?xml version="1.0" encoding="utf-8"?>
<ds:datastoreItem xmlns:ds="http://schemas.openxmlformats.org/officeDocument/2006/customXml" ds:itemID="{D242A38C-B746-45E5-8048-F5802BB75CA8}"/>
</file>

<file path=customXml/itemProps4.xml><?xml version="1.0" encoding="utf-8"?>
<ds:datastoreItem xmlns:ds="http://schemas.openxmlformats.org/officeDocument/2006/customXml" ds:itemID="{67B8F586-DA74-449B-8941-D1EAF88E43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Membership Export</dc:title>
  <dc:subject/>
  <dc:creator>Vinicius Rossi</dc:creator>
  <cp:keywords/>
  <dc:description/>
  <cp:lastModifiedBy/>
  <cp:revision/>
  <dcterms:created xsi:type="dcterms:W3CDTF">2018-07-18T13:55:12Z</dcterms:created>
  <dcterms:modified xsi:type="dcterms:W3CDTF">2025-12-02T18:02:03Z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0x0101006A629CCAAD742A4A8721BDE4CC0E90FD</vt:lpwstr>
  </property>
  <property fmtid="{D5CDD505-2E9C-101B-9397-08002B2CF9AE}" pid="3" name="Document Type">
    <vt:lpwstr>5;#Information|335406be-2b4e-4b05-853f-3dd6013983e0</vt:lpwstr>
  </property>
  <property fmtid="{D5CDD505-2E9C-101B-9397-08002B2CF9AE}" pid="4" name="_dlc_DocIdItemGuid">
    <vt:lpwstr>6d9cd850-73c4-4cb9-9ff8-5e3b2aca2358</vt:lpwstr>
  </property>
  <property fmtid="{D5CDD505-2E9C-101B-9397-08002B2CF9AE}" pid="5" name="MediaServiceImageTags">
    <vt:lpwstr/>
  </property>
  <property fmtid="{D5CDD505-2E9C-101B-9397-08002B2CF9AE}" pid="6" name="Document classification">
    <vt:lpwstr/>
  </property>
  <property fmtid="{D5CDD505-2E9C-101B-9397-08002B2CF9AE}" pid="7" name="Document_x0020_classification">
    <vt:lpwstr/>
  </property>
  <property fmtid="{D5CDD505-2E9C-101B-9397-08002B2CF9AE}" pid="8" name="Year">
    <vt:lpwstr/>
  </property>
</Properties>
</file>